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abril - junio 2021" sheetId="5" r:id="rId1"/>
    <sheet name="ene-mar21" sheetId="4" r:id="rId2"/>
    <sheet name="anual" sheetId="3" r:id="rId3"/>
    <sheet name="oct-dic" sheetId="1" r:id="rId4"/>
    <sheet name="julio-sep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5" l="1"/>
  <c r="J10" i="5" s="1"/>
  <c r="J9" i="5" l="1"/>
  <c r="G11" i="5"/>
  <c r="G12" i="5"/>
  <c r="E12" i="5"/>
  <c r="J12" i="5" l="1"/>
  <c r="J11" i="5"/>
  <c r="J8" i="5" l="1"/>
  <c r="E7" i="5"/>
  <c r="J7" i="5"/>
  <c r="J6" i="5"/>
  <c r="J6" i="4" l="1"/>
  <c r="J19" i="2" l="1"/>
  <c r="J30" i="3"/>
  <c r="J21" i="3" l="1"/>
  <c r="J21" i="1"/>
  <c r="E32" i="3"/>
  <c r="J32" i="3" s="1"/>
  <c r="E20" i="2"/>
  <c r="J20" i="2" s="1"/>
  <c r="J20" i="1"/>
  <c r="E24" i="1"/>
  <c r="J24" i="1" s="1"/>
  <c r="G31" i="3"/>
  <c r="E31" i="3"/>
  <c r="G29" i="3"/>
  <c r="E29" i="3"/>
  <c r="E28" i="3"/>
  <c r="J28" i="3" s="1"/>
  <c r="G27" i="3"/>
  <c r="E27" i="3"/>
  <c r="C26" i="3"/>
  <c r="J26" i="3" s="1"/>
  <c r="J25" i="3"/>
  <c r="C24" i="3"/>
  <c r="J24" i="3" s="1"/>
  <c r="E23" i="3"/>
  <c r="J23" i="3" s="1"/>
  <c r="J22" i="3"/>
  <c r="J20" i="3"/>
  <c r="J19" i="3"/>
  <c r="G18" i="3"/>
  <c r="J18" i="3" s="1"/>
  <c r="J17" i="3"/>
  <c r="J16" i="3"/>
  <c r="G15" i="3"/>
  <c r="E15" i="3"/>
  <c r="G14" i="3"/>
  <c r="E14" i="3"/>
  <c r="G13" i="3"/>
  <c r="E13" i="3"/>
  <c r="G12" i="3"/>
  <c r="J12" i="3" s="1"/>
  <c r="G11" i="3"/>
  <c r="J11" i="3" s="1"/>
  <c r="J10" i="3"/>
  <c r="G9" i="3"/>
  <c r="J9" i="3" s="1"/>
  <c r="J8" i="3"/>
  <c r="J7" i="3"/>
  <c r="J6" i="3"/>
  <c r="J15" i="3" l="1"/>
  <c r="J29" i="3"/>
  <c r="J13" i="3"/>
  <c r="J27" i="3"/>
  <c r="J14" i="3"/>
  <c r="J31" i="3"/>
  <c r="J19" i="1" l="1"/>
  <c r="G15" i="2"/>
  <c r="J15" i="2" s="1"/>
  <c r="G18" i="1"/>
  <c r="J18" i="1" s="1"/>
  <c r="J14" i="2"/>
  <c r="J17" i="1"/>
  <c r="J13" i="2"/>
  <c r="J16" i="1"/>
  <c r="E12" i="2"/>
  <c r="G12" i="2"/>
  <c r="G15" i="1"/>
  <c r="E15" i="1"/>
  <c r="G11" i="2"/>
  <c r="E11" i="2"/>
  <c r="G14" i="1"/>
  <c r="E14" i="1"/>
  <c r="G10" i="2"/>
  <c r="E10" i="2"/>
  <c r="G13" i="1"/>
  <c r="E13" i="1"/>
  <c r="J15" i="1" l="1"/>
  <c r="J14" i="1"/>
  <c r="J13" i="1"/>
  <c r="J12" i="2"/>
  <c r="J11" i="2"/>
  <c r="J10" i="2"/>
  <c r="G12" i="1" l="1"/>
  <c r="J12" i="1" s="1"/>
  <c r="G9" i="2"/>
  <c r="J9" i="2" s="1"/>
  <c r="G8" i="2"/>
  <c r="J8" i="2" s="1"/>
  <c r="G11" i="1"/>
  <c r="J11" i="1" s="1"/>
  <c r="J10" i="1"/>
  <c r="J7" i="2"/>
  <c r="J6" i="2"/>
  <c r="G9" i="1"/>
  <c r="J9" i="1" s="1"/>
  <c r="J18" i="2"/>
  <c r="J16" i="2"/>
  <c r="J17" i="2"/>
  <c r="J8" i="1"/>
  <c r="J7" i="1"/>
  <c r="J6" i="1"/>
  <c r="J22" i="1" l="1"/>
  <c r="J23" i="1"/>
</calcChain>
</file>

<file path=xl/sharedStrings.xml><?xml version="1.0" encoding="utf-8"?>
<sst xmlns="http://schemas.openxmlformats.org/spreadsheetml/2006/main" count="425" uniqueCount="74">
  <si>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</si>
  <si>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</si>
  <si>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</si>
  <si>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</si>
  <si>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</si>
  <si>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</si>
  <si>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</si>
  <si>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</si>
  <si>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</si>
  <si>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</si>
  <si>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Secretaria de Desarrollo Agroalimentario y Rural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</si>
  <si>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</si>
  <si>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</si>
  <si>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</si>
  <si>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Gobierno del Estado</t>
  </si>
  <si>
    <t>Programa Mejor Atención y Servicio "MAS"</t>
  </si>
  <si>
    <t>Oficialia Mayor</t>
  </si>
  <si>
    <t xml:space="preserve">Municipio de Valle de Santiago, Gto. </t>
  </si>
  <si>
    <t>Formato de Programas con Recursos Concurrentes Por Orden De Gobierno.</t>
  </si>
  <si>
    <t xml:space="preserve">Fortalecimiento a la Transversalidad de la Perspectiva de Género </t>
  </si>
  <si>
    <t>Instituto Nacional de las Mujeres</t>
  </si>
  <si>
    <t>Obras Públicas/Municipio Valle de Santiago, Gto.</t>
  </si>
  <si>
    <t>Me Mueve para el Ejercicio Fiscal 2019</t>
  </si>
  <si>
    <t>Comisión del Deporte del Estado de Guanajuato</t>
  </si>
  <si>
    <t>Secretaría de Desarrollo Social y Humano</t>
  </si>
  <si>
    <t>Instituto Estatal de la Cultura</t>
  </si>
  <si>
    <t>Captemos Agua 2019</t>
  </si>
  <si>
    <t>Fondo Estatal para el Fortalecimiento de la Seguridad Pública Municipal 2019</t>
  </si>
  <si>
    <t>Fondo Estatal para el Fortalecimiento de la Seguridad Pública Municipal 2020</t>
  </si>
  <si>
    <t>Subsisdio para el Fortalecimiento del Desempeño en Materia de Seguridad Pública 2019</t>
  </si>
  <si>
    <t>Subsisdio para el Fortalecimiento del Desempeño en Materia de Seguridad Pública 2020</t>
  </si>
  <si>
    <t>Programa Servicios Básicos en Mí Comunidad 2019</t>
  </si>
  <si>
    <t>Programa Servicios Básicos Guanajuato 2019</t>
  </si>
  <si>
    <t>Conectando Mí Camino Rural 2019</t>
  </si>
  <si>
    <t>Periodo (julio-septiembre 2020)</t>
  </si>
  <si>
    <t>FORTALECIMIENTO DE LA PALETA VEGETAL MUNICIPAL  2020</t>
  </si>
  <si>
    <t>SECRETARÍA DE MEDIO AMBIENTE Y ORDENAMIENTO TERRITORIAL "LA SMAOT"</t>
  </si>
  <si>
    <t>APOYO SIN FRONTERAS 2020</t>
  </si>
  <si>
    <t>Construcción del Centro de trabajo de Industria Sustentable de Insumos de la Construcción del Municipio de Valle de Santiago, Gto. 2020</t>
  </si>
  <si>
    <t>SECRETARÍA DEL MIGRANTE Y ENLACE INTERNACIONAL</t>
  </si>
  <si>
    <t>Desarrollo Social y Rural, Obras Públicas/Municipio Valle de Santiago, Gto.</t>
  </si>
  <si>
    <t>VIVE MEJOR CON IMPULSO 2020</t>
  </si>
  <si>
    <t>APOYOS A LA CULTURA 2020</t>
  </si>
  <si>
    <t>SECRETARÍA DE CULTURA</t>
  </si>
  <si>
    <t>Casa de la cultura / Obras Públicas/Municipio Valle de Santiago, Gto.</t>
  </si>
  <si>
    <t xml:space="preserve">SECRETARÍA DE CULTURA 2020 </t>
  </si>
  <si>
    <t>CAPTEMOS AGUA 2020</t>
  </si>
  <si>
    <t>SECRETARIA DE DESARROLLO AGROPECUARIO Y RURAL</t>
  </si>
  <si>
    <t>CONECTANDO MI CAMINO RURAL SACA COSECHAS 2020</t>
  </si>
  <si>
    <t>Servicios Basicos en mi Comunidad</t>
  </si>
  <si>
    <t>Servicios Basicos en mi Comunidad 2020</t>
  </si>
  <si>
    <t>Servicios basicos GTO 2020</t>
  </si>
  <si>
    <t>Embelleciendo mi colonia 2020</t>
  </si>
  <si>
    <t>Periodo (octubre-diciembre 2020)</t>
  </si>
  <si>
    <t>ME MUEVE PARA EL EJERCICIO FISCAL 2020</t>
  </si>
  <si>
    <t>COMISIÓN DE DEPORTE DEL ESTADO DE GUANAJUATO</t>
  </si>
  <si>
    <t>TECNOCAMPO 2020</t>
  </si>
  <si>
    <t>Secretaría de Desarrollo Agroalimentario y Rural del Estado de Guanajuato</t>
  </si>
  <si>
    <t>REHABILITACIÓ DE 9 CAMINOS RURALES, PERTENECIENTE AL MUNICIPIO DE VALLE DE SANTIAGO, GTO. 2020</t>
  </si>
  <si>
    <t>SUSTEFEST2020</t>
  </si>
  <si>
    <t>Turismo/Municipio Valle de Santiago, Gto.</t>
  </si>
  <si>
    <t>Mi Ganado Productivo 2020</t>
  </si>
  <si>
    <t>Primera Etapa de Restauración del Templo de San Jerónimo en la Comunidad de San Jerónimo de Araceo 2019</t>
  </si>
  <si>
    <t>PROGRAMA IPP INFRAESRUCTURA PARA LA RECONSTRUCCIÓN DEL TEJIDO SOCIAL 2018</t>
  </si>
  <si>
    <t>Periodo (enero-marzo 2021)</t>
  </si>
  <si>
    <t>Fondo Estatal para el Fortalecimiento de la Seguridad Pública Municipal 2021</t>
  </si>
  <si>
    <t>Embelleciendo mi colonia 2021</t>
  </si>
  <si>
    <t>Periodo (abril-junio 2021)</t>
  </si>
  <si>
    <t>Captemos Agua 2021</t>
  </si>
  <si>
    <t>Mi Ganado Productivo 2021</t>
  </si>
  <si>
    <t>Servicios Basicos GTO. 2021</t>
  </si>
  <si>
    <t>Rehabilitación de 9 caminos rurales, pertenecientes al Municipio de Valle de Santiago,Gto. 2021</t>
  </si>
  <si>
    <t>Conectando Mi Camino Rural Saca Cosechas 2021 (K0213)</t>
  </si>
  <si>
    <t>Desarrollo Social y Rural Municipio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</si>
</sst>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44" fontId="2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0" xfId="0" applyFont="1"/>
    <xf numFmtId="44" fontId="2" fillId="0" borderId="0" xfId="1" applyFont="1" applyBorder="1" applyAlignment="1">
      <alignment horizontal="center" vertical="center"/>
    </xf>
    <xf numFmtId="0" fontId="2" fillId="0" borderId="0" xfId="0" applyFont="1" applyFill="1"/>
    <xf numFmtId="4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4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43" fontId="2" fillId="0" borderId="1" xfId="4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43" fontId="2" fillId="0" borderId="1" xfId="4" applyFont="1" applyBorder="1" applyAlignment="1">
      <alignment wrapText="1"/>
    </xf>
    <xf numFmtId="43" fontId="2" fillId="0" borderId="0" xfId="4" applyFont="1"/>
    <xf numFmtId="0" fontId="2" fillId="0" borderId="1" xfId="0" applyFont="1" applyFill="1" applyBorder="1"/>
    <xf numFmtId="43" fontId="2" fillId="0" borderId="1" xfId="4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11" sqref="B11"/>
    </sheetView>
  </sheetViews>
  <sheetFormatPr baseColWidth="10" defaultRowHeight="11.25" x14ac:dyDescent="0.2"/>
  <cols>
    <col min="1" max="1" width="28.7109375" style="14" bestFit="1" customWidth="1"/>
    <col min="2" max="2" width="23.28515625" style="14" customWidth="1"/>
    <col min="3" max="3" width="13.7109375" style="14" customWidth="1"/>
    <col min="4" max="4" width="14.7109375" style="14" customWidth="1"/>
    <col min="5" max="5" width="14.28515625" style="14" customWidth="1"/>
    <col min="6" max="7" width="15.28515625" style="14" customWidth="1"/>
    <col min="8" max="8" width="15.140625" style="14" customWidth="1"/>
    <col min="9" max="9" width="14.85546875" style="14" customWidth="1"/>
    <col min="10" max="10" width="15.5703125" style="14" bestFit="1" customWidth="1"/>
    <col min="11" max="12" width="12" style="14" bestFit="1" customWidth="1"/>
    <col min="13" max="16384" width="11.42578125" style="14"/>
  </cols>
  <sheetData>
    <row r="1" spans="1:1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x14ac:dyDescent="0.2">
      <c r="A3" s="37" t="s">
        <v>67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x14ac:dyDescent="0.2">
      <c r="A4" s="38" t="s">
        <v>0</v>
      </c>
      <c r="B4" s="39" t="s">
        <v>1</v>
      </c>
      <c r="C4" s="39"/>
      <c r="D4" s="39" t="s">
        <v>2</v>
      </c>
      <c r="E4" s="39"/>
      <c r="F4" s="39" t="s">
        <v>3</v>
      </c>
      <c r="G4" s="39"/>
      <c r="H4" s="39" t="s">
        <v>4</v>
      </c>
      <c r="I4" s="39"/>
      <c r="J4" s="38" t="s">
        <v>5</v>
      </c>
    </row>
    <row r="5" spans="1:11" ht="22.5" x14ac:dyDescent="0.2">
      <c r="A5" s="38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38"/>
    </row>
    <row r="6" spans="1:11" ht="56.25" x14ac:dyDescent="0.2">
      <c r="A6" s="23" t="s">
        <v>65</v>
      </c>
      <c r="B6" s="4" t="s">
        <v>8</v>
      </c>
      <c r="C6" s="1">
        <v>0</v>
      </c>
      <c r="D6" s="3" t="s">
        <v>14</v>
      </c>
      <c r="E6" s="2">
        <v>2375392.6800000002</v>
      </c>
      <c r="F6" s="3" t="s">
        <v>12</v>
      </c>
      <c r="G6" s="1">
        <v>475078.54</v>
      </c>
      <c r="H6" s="4" t="s">
        <v>8</v>
      </c>
      <c r="I6" s="1">
        <v>0</v>
      </c>
      <c r="J6" s="8">
        <f>C6+E6+G6+I6</f>
        <v>2850471.22</v>
      </c>
    </row>
    <row r="7" spans="1:11" ht="45" x14ac:dyDescent="0.2">
      <c r="A7" s="28" t="s">
        <v>66</v>
      </c>
      <c r="B7" s="4" t="s">
        <v>8</v>
      </c>
      <c r="C7" s="1">
        <v>0</v>
      </c>
      <c r="D7" s="3" t="s">
        <v>14</v>
      </c>
      <c r="E7" s="29">
        <f>11903582.39+3570108.93+4353397.78</f>
        <v>19827089.100000001</v>
      </c>
      <c r="F7" s="3" t="s">
        <v>21</v>
      </c>
      <c r="G7" s="29">
        <v>185528.39</v>
      </c>
      <c r="H7" s="4" t="s">
        <v>8</v>
      </c>
      <c r="I7" s="1">
        <v>0</v>
      </c>
      <c r="J7" s="8">
        <f>C7+E7+G7+I7</f>
        <v>20012617.490000002</v>
      </c>
    </row>
    <row r="8" spans="1:11" ht="22.5" x14ac:dyDescent="0.2">
      <c r="A8" s="28" t="s">
        <v>70</v>
      </c>
      <c r="B8" s="4" t="s">
        <v>8</v>
      </c>
      <c r="C8" s="1">
        <v>0</v>
      </c>
      <c r="D8" s="3" t="s">
        <v>14</v>
      </c>
      <c r="E8" s="29">
        <v>507112.13</v>
      </c>
      <c r="F8" s="4" t="s">
        <v>8</v>
      </c>
      <c r="G8" s="1">
        <v>0</v>
      </c>
      <c r="H8" s="4" t="s">
        <v>8</v>
      </c>
      <c r="I8" s="1">
        <v>0</v>
      </c>
      <c r="J8" s="8">
        <f>C8+E8+G8+I8</f>
        <v>507112.13</v>
      </c>
    </row>
    <row r="9" spans="1:11" ht="33.75" x14ac:dyDescent="0.2">
      <c r="A9" s="28" t="s">
        <v>69</v>
      </c>
      <c r="B9" s="30" t="s">
        <v>8</v>
      </c>
      <c r="C9" s="28"/>
      <c r="D9" s="28" t="s">
        <v>14</v>
      </c>
      <c r="E9" s="29">
        <v>300000</v>
      </c>
      <c r="F9" s="32" t="s">
        <v>73</v>
      </c>
      <c r="G9" s="1">
        <v>300000</v>
      </c>
      <c r="H9" s="28" t="s">
        <v>9</v>
      </c>
      <c r="I9" s="1">
        <v>700000</v>
      </c>
      <c r="J9" s="8">
        <f>E9+G9+I9</f>
        <v>1300000</v>
      </c>
    </row>
    <row r="10" spans="1:11" ht="56.25" x14ac:dyDescent="0.2">
      <c r="A10" s="34" t="s">
        <v>68</v>
      </c>
      <c r="B10" s="30" t="s">
        <v>8</v>
      </c>
      <c r="C10" s="28"/>
      <c r="D10" s="28" t="s">
        <v>14</v>
      </c>
      <c r="E10" s="29">
        <v>544367.73</v>
      </c>
      <c r="F10" s="32" t="s">
        <v>40</v>
      </c>
      <c r="G10" s="29">
        <f>140664.62+131519.24</f>
        <v>272183.86</v>
      </c>
      <c r="H10" s="28" t="s">
        <v>9</v>
      </c>
      <c r="I10" s="1">
        <v>272183.87</v>
      </c>
      <c r="J10" s="8">
        <f>E10+G10+I10</f>
        <v>1088735.46</v>
      </c>
    </row>
    <row r="11" spans="1:11" ht="56.25" x14ac:dyDescent="0.2">
      <c r="A11" s="24" t="s">
        <v>72</v>
      </c>
      <c r="B11" s="30" t="s">
        <v>8</v>
      </c>
      <c r="C11" s="28"/>
      <c r="D11" s="10" t="s">
        <v>14</v>
      </c>
      <c r="E11" s="35">
        <v>5192999.5999999996</v>
      </c>
      <c r="F11" s="19" t="s">
        <v>40</v>
      </c>
      <c r="G11" s="1">
        <f>221999.81+2374500</f>
        <v>2596499.81</v>
      </c>
      <c r="H11" s="10" t="s">
        <v>9</v>
      </c>
      <c r="I11" s="1">
        <v>865499.93</v>
      </c>
      <c r="J11" s="8">
        <f t="shared" ref="J11:J12" si="0">C11+E11+G11+I11</f>
        <v>8654999.3399999999</v>
      </c>
    </row>
    <row r="12" spans="1:11" ht="56.25" x14ac:dyDescent="0.2">
      <c r="A12" s="22" t="s">
        <v>71</v>
      </c>
      <c r="B12" s="30" t="s">
        <v>8</v>
      </c>
      <c r="C12" s="28"/>
      <c r="D12" s="10" t="s">
        <v>14</v>
      </c>
      <c r="E12" s="35">
        <f>7457919.74+19375.25+1930852.36+5863388.69+42390.79+37685.26+6533248.34+1367817.68+729693.78</f>
        <v>23982371.890000001</v>
      </c>
      <c r="F12" s="19" t="s">
        <v>40</v>
      </c>
      <c r="G12" s="1">
        <f>75332.52+1918149.92+19503.56+59226.15+4196687.82+3730840.46+65992.41+13816.34+7370.64</f>
        <v>10086919.82</v>
      </c>
      <c r="H12" s="4" t="s">
        <v>8</v>
      </c>
      <c r="I12" s="1">
        <v>0</v>
      </c>
      <c r="J12" s="8">
        <f t="shared" si="0"/>
        <v>34069291.710000001</v>
      </c>
      <c r="K12" s="33"/>
    </row>
    <row r="13" spans="1:11" x14ac:dyDescent="0.2">
      <c r="A13" s="28"/>
      <c r="B13" s="30"/>
      <c r="C13" s="28"/>
      <c r="D13" s="28"/>
      <c r="E13" s="29"/>
      <c r="F13" s="28"/>
      <c r="G13" s="29"/>
      <c r="H13" s="28"/>
      <c r="I13" s="29"/>
      <c r="J13" s="29"/>
    </row>
    <row r="26" spans="2:2" x14ac:dyDescent="0.2">
      <c r="B26" s="31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6" sqref="A6:XFD6"/>
    </sheetView>
  </sheetViews>
  <sheetFormatPr baseColWidth="10" defaultRowHeight="11.25" x14ac:dyDescent="0.2"/>
  <cols>
    <col min="1" max="1" width="24.5703125" style="14" customWidth="1"/>
    <col min="2" max="2" width="23.28515625" style="14" customWidth="1"/>
    <col min="3" max="3" width="13.7109375" style="14" customWidth="1"/>
    <col min="4" max="4" width="14.7109375" style="14" customWidth="1"/>
    <col min="5" max="5" width="14.28515625" style="14" customWidth="1"/>
    <col min="6" max="7" width="15.28515625" style="14" customWidth="1"/>
    <col min="8" max="8" width="15.140625" style="14" customWidth="1"/>
    <col min="9" max="9" width="14.85546875" style="14" customWidth="1"/>
    <col min="10" max="10" width="15.5703125" style="14" bestFit="1" customWidth="1"/>
    <col min="11" max="12" width="12" style="14" bestFit="1" customWidth="1"/>
    <col min="13" max="16384" width="11.42578125" style="14"/>
  </cols>
  <sheetData>
    <row r="1" spans="1:10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">
      <c r="A4" s="38" t="s">
        <v>0</v>
      </c>
      <c r="B4" s="39" t="s">
        <v>1</v>
      </c>
      <c r="C4" s="39"/>
      <c r="D4" s="39" t="s">
        <v>2</v>
      </c>
      <c r="E4" s="39"/>
      <c r="F4" s="39" t="s">
        <v>3</v>
      </c>
      <c r="G4" s="39"/>
      <c r="H4" s="39" t="s">
        <v>4</v>
      </c>
      <c r="I4" s="39"/>
      <c r="J4" s="38" t="s">
        <v>5</v>
      </c>
    </row>
    <row r="5" spans="1:10" ht="22.5" x14ac:dyDescent="0.2">
      <c r="A5" s="38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38"/>
    </row>
    <row r="6" spans="1:10" ht="56.25" x14ac:dyDescent="0.2">
      <c r="A6" s="23" t="s">
        <v>65</v>
      </c>
      <c r="B6" s="4" t="s">
        <v>8</v>
      </c>
      <c r="C6" s="1">
        <v>0</v>
      </c>
      <c r="D6" s="3" t="s">
        <v>14</v>
      </c>
      <c r="E6" s="2">
        <v>2375392.6800000002</v>
      </c>
      <c r="F6" s="3" t="s">
        <v>12</v>
      </c>
      <c r="G6" s="1">
        <v>475078.54</v>
      </c>
      <c r="H6" s="4" t="s">
        <v>8</v>
      </c>
      <c r="I6" s="1">
        <v>0</v>
      </c>
      <c r="J6" s="8">
        <f>C6+E6+G6+I6</f>
        <v>2850471.22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6" workbookViewId="0">
      <selection activeCell="E18" sqref="E18"/>
    </sheetView>
  </sheetViews>
  <sheetFormatPr baseColWidth="10" defaultRowHeight="11.25" x14ac:dyDescent="0.2"/>
  <cols>
    <col min="1" max="1" width="24.5703125" style="14" customWidth="1"/>
    <col min="2" max="2" width="23.28515625" style="14" customWidth="1"/>
    <col min="3" max="3" width="13.7109375" style="14" customWidth="1"/>
    <col min="4" max="4" width="14.7109375" style="14" customWidth="1"/>
    <col min="5" max="5" width="14.28515625" style="14" customWidth="1"/>
    <col min="6" max="7" width="15.28515625" style="14" customWidth="1"/>
    <col min="8" max="8" width="15.140625" style="14" customWidth="1"/>
    <col min="9" max="9" width="14.85546875" style="14" customWidth="1"/>
    <col min="10" max="10" width="15.5703125" style="14" bestFit="1" customWidth="1"/>
    <col min="11" max="12" width="12" style="14" bestFit="1" customWidth="1"/>
    <col min="13" max="16384" width="11.42578125" style="14"/>
  </cols>
  <sheetData>
    <row r="1" spans="1:10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">
      <c r="A4" s="38" t="s">
        <v>0</v>
      </c>
      <c r="B4" s="39" t="s">
        <v>1</v>
      </c>
      <c r="C4" s="39"/>
      <c r="D4" s="39" t="s">
        <v>2</v>
      </c>
      <c r="E4" s="39"/>
      <c r="F4" s="39" t="s">
        <v>3</v>
      </c>
      <c r="G4" s="39"/>
      <c r="H4" s="39" t="s">
        <v>4</v>
      </c>
      <c r="I4" s="39"/>
      <c r="J4" s="38" t="s">
        <v>5</v>
      </c>
    </row>
    <row r="5" spans="1:10" ht="22.5" x14ac:dyDescent="0.2">
      <c r="A5" s="38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38"/>
    </row>
    <row r="6" spans="1:10" ht="56.25" x14ac:dyDescent="0.2">
      <c r="A6" s="23" t="s">
        <v>35</v>
      </c>
      <c r="B6" s="4" t="s">
        <v>8</v>
      </c>
      <c r="C6" s="9">
        <v>0</v>
      </c>
      <c r="D6" s="18" t="s">
        <v>36</v>
      </c>
      <c r="E6" s="19">
        <v>46666.67</v>
      </c>
      <c r="F6" s="4" t="s">
        <v>8</v>
      </c>
      <c r="G6" s="20">
        <v>0</v>
      </c>
      <c r="H6" s="4" t="s">
        <v>8</v>
      </c>
      <c r="I6" s="20">
        <v>0</v>
      </c>
      <c r="J6" s="21">
        <f t="shared" ref="J6:J17" si="0">C6+E6+G6+I6</f>
        <v>46666.67</v>
      </c>
    </row>
    <row r="7" spans="1:10" ht="56.25" x14ac:dyDescent="0.2">
      <c r="A7" s="23" t="s">
        <v>38</v>
      </c>
      <c r="B7" s="4" t="s">
        <v>8</v>
      </c>
      <c r="C7" s="9">
        <v>0</v>
      </c>
      <c r="D7" s="18" t="s">
        <v>36</v>
      </c>
      <c r="E7" s="20">
        <v>762500</v>
      </c>
      <c r="F7" s="4" t="s">
        <v>8</v>
      </c>
      <c r="G7" s="9">
        <v>0</v>
      </c>
      <c r="H7" s="4" t="s">
        <v>8</v>
      </c>
      <c r="I7" s="9">
        <v>0</v>
      </c>
      <c r="J7" s="21">
        <f t="shared" si="0"/>
        <v>762500</v>
      </c>
    </row>
    <row r="8" spans="1:10" ht="56.25" x14ac:dyDescent="0.2">
      <c r="A8" s="23" t="s">
        <v>37</v>
      </c>
      <c r="B8" s="4" t="s">
        <v>8</v>
      </c>
      <c r="C8" s="9">
        <v>0</v>
      </c>
      <c r="D8" s="18" t="s">
        <v>39</v>
      </c>
      <c r="E8" s="20">
        <v>401823.39</v>
      </c>
      <c r="F8" s="3" t="s">
        <v>40</v>
      </c>
      <c r="G8" s="20">
        <v>602064.43999999994</v>
      </c>
      <c r="H8" s="4" t="s">
        <v>9</v>
      </c>
      <c r="I8" s="20">
        <v>150000</v>
      </c>
      <c r="J8" s="21">
        <f t="shared" si="0"/>
        <v>1153887.83</v>
      </c>
    </row>
    <row r="9" spans="1:10" ht="56.25" x14ac:dyDescent="0.2">
      <c r="A9" s="26" t="s">
        <v>41</v>
      </c>
      <c r="B9" s="11" t="s">
        <v>8</v>
      </c>
      <c r="C9" s="8">
        <v>0</v>
      </c>
      <c r="D9" s="7" t="s">
        <v>24</v>
      </c>
      <c r="E9" s="8">
        <v>2188957.4500000002</v>
      </c>
      <c r="F9" s="3" t="s">
        <v>40</v>
      </c>
      <c r="G9" s="8">
        <f>197495.21+125787+492677.38+1318982.97</f>
        <v>2134942.56</v>
      </c>
      <c r="H9" s="11" t="s">
        <v>8</v>
      </c>
      <c r="I9" s="8">
        <v>719780.77</v>
      </c>
      <c r="J9" s="21">
        <f t="shared" si="0"/>
        <v>5043680.7799999993</v>
      </c>
    </row>
    <row r="10" spans="1:10" ht="56.25" x14ac:dyDescent="0.2">
      <c r="A10" s="23" t="s">
        <v>42</v>
      </c>
      <c r="B10" s="18" t="s">
        <v>45</v>
      </c>
      <c r="C10" s="20">
        <v>409550.12</v>
      </c>
      <c r="D10" s="4" t="s">
        <v>8</v>
      </c>
      <c r="E10" s="20">
        <v>0</v>
      </c>
      <c r="F10" s="3" t="s">
        <v>44</v>
      </c>
      <c r="G10" s="20">
        <v>409550.12</v>
      </c>
      <c r="H10" s="4" t="s">
        <v>8</v>
      </c>
      <c r="I10" s="9">
        <v>0</v>
      </c>
      <c r="J10" s="21">
        <f t="shared" si="0"/>
        <v>819100.24</v>
      </c>
    </row>
    <row r="11" spans="1:10" ht="56.25" x14ac:dyDescent="0.2">
      <c r="A11" s="24" t="s">
        <v>46</v>
      </c>
      <c r="B11" s="11" t="s">
        <v>8</v>
      </c>
      <c r="C11" s="8">
        <v>0</v>
      </c>
      <c r="D11" s="3" t="s">
        <v>47</v>
      </c>
      <c r="E11" s="20">
        <v>604646.01</v>
      </c>
      <c r="F11" s="3" t="s">
        <v>40</v>
      </c>
      <c r="G11" s="20">
        <f>161866.58+140456.43</f>
        <v>302323.01</v>
      </c>
      <c r="H11" s="4" t="s">
        <v>9</v>
      </c>
      <c r="I11" s="9">
        <v>302323.01</v>
      </c>
      <c r="J11" s="21">
        <f t="shared" si="0"/>
        <v>1209292.03</v>
      </c>
    </row>
    <row r="12" spans="1:10" ht="56.25" x14ac:dyDescent="0.2">
      <c r="A12" s="24" t="s">
        <v>48</v>
      </c>
      <c r="B12" s="11" t="s">
        <v>8</v>
      </c>
      <c r="C12" s="8">
        <v>0</v>
      </c>
      <c r="D12" s="3" t="s">
        <v>47</v>
      </c>
      <c r="E12" s="20">
        <v>1303623.78</v>
      </c>
      <c r="F12" s="3" t="s">
        <v>40</v>
      </c>
      <c r="G12" s="20">
        <f>912405.46+130493.57</f>
        <v>1042899.03</v>
      </c>
      <c r="H12" s="4" t="s">
        <v>9</v>
      </c>
      <c r="I12" s="9">
        <v>260724.76</v>
      </c>
      <c r="J12" s="21">
        <f t="shared" si="0"/>
        <v>2607247.5700000003</v>
      </c>
    </row>
    <row r="13" spans="1:10" ht="45" x14ac:dyDescent="0.2">
      <c r="A13" s="24" t="s">
        <v>50</v>
      </c>
      <c r="B13" s="11" t="s">
        <v>8</v>
      </c>
      <c r="C13" s="8">
        <v>0</v>
      </c>
      <c r="D13" s="7" t="s">
        <v>24</v>
      </c>
      <c r="E13" s="20">
        <f>2276340.25+684716.48</f>
        <v>2961056.73</v>
      </c>
      <c r="F13" s="3" t="s">
        <v>21</v>
      </c>
      <c r="G13" s="20">
        <f>58761.83+24430.61</f>
        <v>83192.44</v>
      </c>
      <c r="H13" s="4" t="s">
        <v>8</v>
      </c>
      <c r="I13" s="1">
        <v>0</v>
      </c>
      <c r="J13" s="21">
        <f t="shared" si="0"/>
        <v>3044249.17</v>
      </c>
    </row>
    <row r="14" spans="1:10" ht="45" x14ac:dyDescent="0.2">
      <c r="A14" s="24" t="s">
        <v>51</v>
      </c>
      <c r="B14" s="11" t="s">
        <v>8</v>
      </c>
      <c r="C14" s="8">
        <v>0</v>
      </c>
      <c r="D14" s="7" t="s">
        <v>24</v>
      </c>
      <c r="E14" s="20">
        <f>164471.57+255918.07+406543.3</f>
        <v>826932.94</v>
      </c>
      <c r="F14" s="3" t="s">
        <v>21</v>
      </c>
      <c r="G14" s="20">
        <f>178817.7+25431.48+406543.3</f>
        <v>610792.48</v>
      </c>
      <c r="H14" s="4" t="s">
        <v>8</v>
      </c>
      <c r="I14" s="1">
        <v>0</v>
      </c>
      <c r="J14" s="21">
        <f t="shared" si="0"/>
        <v>1437725.42</v>
      </c>
    </row>
    <row r="15" spans="1:10" ht="45" x14ac:dyDescent="0.2">
      <c r="A15" s="26" t="s">
        <v>52</v>
      </c>
      <c r="B15" s="11" t="s">
        <v>8</v>
      </c>
      <c r="C15" s="8">
        <v>0</v>
      </c>
      <c r="D15" s="7" t="s">
        <v>24</v>
      </c>
      <c r="E15" s="20">
        <f>1479080.41+8532480.91+2251707.38+4231229.24+3360000+983574.1+2368638.97</f>
        <v>23206711.009999998</v>
      </c>
      <c r="F15" s="3" t="s">
        <v>21</v>
      </c>
      <c r="G15" s="20">
        <f>779431.65+2030462.59+1885167.41</f>
        <v>4695061.6500000004</v>
      </c>
      <c r="H15" s="4" t="s">
        <v>8</v>
      </c>
      <c r="I15" s="1">
        <v>0</v>
      </c>
      <c r="J15" s="21">
        <f t="shared" si="0"/>
        <v>27901772.659999996</v>
      </c>
    </row>
    <row r="16" spans="1:10" ht="45" x14ac:dyDescent="0.2">
      <c r="A16" s="24" t="s">
        <v>54</v>
      </c>
      <c r="B16" s="11" t="s">
        <v>8</v>
      </c>
      <c r="C16" s="8">
        <v>0</v>
      </c>
      <c r="D16" s="3" t="s">
        <v>55</v>
      </c>
      <c r="E16" s="20">
        <v>620635.29</v>
      </c>
      <c r="F16" s="3" t="s">
        <v>21</v>
      </c>
      <c r="G16" s="20">
        <v>454252.79</v>
      </c>
      <c r="H16" s="4" t="s">
        <v>8</v>
      </c>
      <c r="I16" s="1">
        <v>0</v>
      </c>
      <c r="J16" s="21">
        <f t="shared" si="0"/>
        <v>1074888.08</v>
      </c>
    </row>
    <row r="17" spans="1:12" ht="56.25" x14ac:dyDescent="0.2">
      <c r="A17" s="24" t="s">
        <v>56</v>
      </c>
      <c r="B17" s="11" t="s">
        <v>8</v>
      </c>
      <c r="C17" s="8">
        <v>0</v>
      </c>
      <c r="D17" s="3" t="s">
        <v>57</v>
      </c>
      <c r="E17" s="20">
        <v>400000</v>
      </c>
      <c r="F17" s="3" t="s">
        <v>13</v>
      </c>
      <c r="G17" s="20">
        <v>499985</v>
      </c>
      <c r="H17" s="4" t="s">
        <v>9</v>
      </c>
      <c r="I17" s="9">
        <v>1407940</v>
      </c>
      <c r="J17" s="21">
        <f t="shared" si="0"/>
        <v>2307925</v>
      </c>
    </row>
    <row r="18" spans="1:12" ht="56.25" x14ac:dyDescent="0.2">
      <c r="A18" s="24" t="s">
        <v>58</v>
      </c>
      <c r="B18" s="11" t="s">
        <v>8</v>
      </c>
      <c r="C18" s="8">
        <v>0</v>
      </c>
      <c r="D18" s="3" t="s">
        <v>47</v>
      </c>
      <c r="E18" s="20">
        <v>18219715.59</v>
      </c>
      <c r="F18" s="3" t="s">
        <v>40</v>
      </c>
      <c r="G18" s="20">
        <f>12877614.18+994346+98291.81</f>
        <v>13970251.99</v>
      </c>
      <c r="H18" s="4" t="s">
        <v>8</v>
      </c>
      <c r="I18" s="1">
        <v>0</v>
      </c>
      <c r="J18" s="21">
        <f>C18+E18+G18+I18</f>
        <v>32189967.579999998</v>
      </c>
    </row>
    <row r="19" spans="1:12" ht="33.75" x14ac:dyDescent="0.2">
      <c r="A19" s="24" t="s">
        <v>59</v>
      </c>
      <c r="B19" s="11" t="s">
        <v>8</v>
      </c>
      <c r="C19" s="8">
        <v>0</v>
      </c>
      <c r="D19" s="3"/>
      <c r="E19" s="20">
        <v>100000</v>
      </c>
      <c r="F19" s="3" t="s">
        <v>60</v>
      </c>
      <c r="G19" s="20">
        <v>10440</v>
      </c>
      <c r="H19" s="4" t="s">
        <v>8</v>
      </c>
      <c r="I19" s="1"/>
      <c r="J19" s="21">
        <f t="shared" ref="J19" si="1">C19+E19+G19+I19</f>
        <v>110440</v>
      </c>
    </row>
    <row r="20" spans="1:12" ht="56.25" x14ac:dyDescent="0.2">
      <c r="A20" s="24" t="s">
        <v>30</v>
      </c>
      <c r="B20" s="3" t="s">
        <v>11</v>
      </c>
      <c r="C20" s="1">
        <v>8533490.2799999993</v>
      </c>
      <c r="D20" s="1" t="s">
        <v>8</v>
      </c>
      <c r="E20" s="1">
        <v>0</v>
      </c>
      <c r="F20" s="6" t="s">
        <v>12</v>
      </c>
      <c r="G20" s="1">
        <v>1735502.06</v>
      </c>
      <c r="H20" s="4" t="s">
        <v>8</v>
      </c>
      <c r="I20" s="1">
        <v>0</v>
      </c>
      <c r="J20" s="8">
        <f>C20+G20</f>
        <v>10268992.34</v>
      </c>
    </row>
    <row r="21" spans="1:12" s="16" customFormat="1" ht="45" x14ac:dyDescent="0.2">
      <c r="A21" s="24" t="s">
        <v>61</v>
      </c>
      <c r="B21" s="11" t="s">
        <v>8</v>
      </c>
      <c r="C21" s="8">
        <v>0</v>
      </c>
      <c r="D21" s="7" t="s">
        <v>10</v>
      </c>
      <c r="E21" s="17">
        <v>2495673.41</v>
      </c>
      <c r="F21" s="7" t="s">
        <v>13</v>
      </c>
      <c r="G21" s="8">
        <v>1996538.73</v>
      </c>
      <c r="H21" s="11" t="s">
        <v>9</v>
      </c>
      <c r="I21" s="17">
        <v>947407.54</v>
      </c>
      <c r="J21" s="13">
        <f>C21+E21+G21+I21</f>
        <v>5439619.6800000006</v>
      </c>
    </row>
    <row r="22" spans="1:12" ht="45" x14ac:dyDescent="0.2">
      <c r="A22" s="24" t="s">
        <v>26</v>
      </c>
      <c r="B22" s="4" t="s">
        <v>8</v>
      </c>
      <c r="C22" s="1">
        <v>0</v>
      </c>
      <c r="D22" s="3" t="s">
        <v>10</v>
      </c>
      <c r="E22" s="2">
        <v>611928.46</v>
      </c>
      <c r="F22" s="3" t="s">
        <v>13</v>
      </c>
      <c r="G22" s="1">
        <v>305964.23</v>
      </c>
      <c r="H22" s="4" t="s">
        <v>9</v>
      </c>
      <c r="I22" s="1">
        <v>305964.23</v>
      </c>
      <c r="J22" s="8">
        <f>C22+E22+G22+I22</f>
        <v>1223856.92</v>
      </c>
    </row>
    <row r="23" spans="1:12" ht="56.25" x14ac:dyDescent="0.2">
      <c r="A23" s="23" t="s">
        <v>27</v>
      </c>
      <c r="B23" s="4" t="s">
        <v>8</v>
      </c>
      <c r="C23" s="1">
        <v>0</v>
      </c>
      <c r="D23" s="3" t="s">
        <v>14</v>
      </c>
      <c r="E23" s="2">
        <f>2944362.07</f>
        <v>2944362.07</v>
      </c>
      <c r="F23" s="3" t="s">
        <v>12</v>
      </c>
      <c r="G23" s="1">
        <v>578181.73</v>
      </c>
      <c r="H23" s="4" t="s">
        <v>8</v>
      </c>
      <c r="I23" s="1">
        <v>0</v>
      </c>
      <c r="J23" s="8">
        <f>C23+E23+G23+I23</f>
        <v>3522543.8</v>
      </c>
    </row>
    <row r="24" spans="1:12" ht="56.25" x14ac:dyDescent="0.2">
      <c r="A24" s="23" t="s">
        <v>29</v>
      </c>
      <c r="B24" s="3" t="s">
        <v>11</v>
      </c>
      <c r="C24" s="1">
        <f>9505193-245888.05</f>
        <v>9259304.9499999993</v>
      </c>
      <c r="D24" s="1" t="s">
        <v>8</v>
      </c>
      <c r="E24" s="1">
        <v>0</v>
      </c>
      <c r="F24" s="6" t="s">
        <v>12</v>
      </c>
      <c r="G24" s="1">
        <v>1868414.71</v>
      </c>
      <c r="H24" s="4" t="s">
        <v>8</v>
      </c>
      <c r="I24" s="1">
        <v>0</v>
      </c>
      <c r="J24" s="8">
        <f>C24+E24+G24+I24</f>
        <v>11127719.66</v>
      </c>
    </row>
    <row r="25" spans="1:12" ht="28.5" customHeight="1" x14ac:dyDescent="0.2">
      <c r="A25" s="27" t="s">
        <v>15</v>
      </c>
      <c r="B25" s="4" t="s">
        <v>8</v>
      </c>
      <c r="C25" s="1">
        <v>0</v>
      </c>
      <c r="D25" s="10" t="s">
        <v>14</v>
      </c>
      <c r="E25" s="2">
        <v>86261.96</v>
      </c>
      <c r="F25" s="10" t="s">
        <v>16</v>
      </c>
      <c r="G25" s="1">
        <v>99079.47</v>
      </c>
      <c r="H25" s="2" t="s">
        <v>8</v>
      </c>
      <c r="I25" s="1">
        <v>0</v>
      </c>
      <c r="J25" s="8">
        <f>C25+E25+G25+I25</f>
        <v>185341.43</v>
      </c>
    </row>
    <row r="26" spans="1:12" ht="33.75" x14ac:dyDescent="0.2">
      <c r="A26" s="24" t="s">
        <v>19</v>
      </c>
      <c r="B26" s="7" t="s">
        <v>20</v>
      </c>
      <c r="C26" s="8">
        <f>199020-55.12</f>
        <v>198964.88</v>
      </c>
      <c r="D26" s="1" t="s">
        <v>8</v>
      </c>
      <c r="E26" s="1">
        <v>0</v>
      </c>
      <c r="F26" s="1" t="s">
        <v>8</v>
      </c>
      <c r="G26" s="1">
        <v>0</v>
      </c>
      <c r="H26" s="1" t="s">
        <v>8</v>
      </c>
      <c r="I26" s="1">
        <v>0</v>
      </c>
      <c r="J26" s="12">
        <f t="shared" ref="J26:J31" si="2">C26+E26+G26+I26</f>
        <v>198964.88</v>
      </c>
    </row>
    <row r="27" spans="1:12" ht="45" x14ac:dyDescent="0.2">
      <c r="A27" s="24" t="s">
        <v>31</v>
      </c>
      <c r="B27" s="4" t="s">
        <v>8</v>
      </c>
      <c r="C27" s="9">
        <v>0</v>
      </c>
      <c r="D27" s="3" t="s">
        <v>24</v>
      </c>
      <c r="E27" s="1">
        <f>405028.84+335576.14+2276828.95</f>
        <v>3017433.93</v>
      </c>
      <c r="F27" s="3" t="s">
        <v>21</v>
      </c>
      <c r="G27" s="1">
        <f>258212.71+58583.17+53598.96+531194.53+53292.52+323524.15+67963.71+231169.08+39546.08+79376.61+22446.54+289323.15+524562.51</f>
        <v>2532793.7200000007</v>
      </c>
      <c r="H27" s="4" t="s">
        <v>8</v>
      </c>
      <c r="I27" s="9">
        <v>0</v>
      </c>
      <c r="J27" s="12">
        <f t="shared" si="2"/>
        <v>5550227.6500000004</v>
      </c>
      <c r="K27" s="15"/>
      <c r="L27" s="15"/>
    </row>
    <row r="28" spans="1:12" ht="45" x14ac:dyDescent="0.2">
      <c r="A28" s="24" t="s">
        <v>33</v>
      </c>
      <c r="B28" s="7" t="s">
        <v>8</v>
      </c>
      <c r="C28" s="8">
        <v>0</v>
      </c>
      <c r="D28" s="3" t="s">
        <v>10</v>
      </c>
      <c r="E28" s="8">
        <f>860000-0.01</f>
        <v>859999.99</v>
      </c>
      <c r="F28" s="3" t="s">
        <v>13</v>
      </c>
      <c r="G28" s="8">
        <v>430000</v>
      </c>
      <c r="H28" s="11" t="s">
        <v>9</v>
      </c>
      <c r="I28" s="8">
        <v>430000</v>
      </c>
      <c r="J28" s="12">
        <f t="shared" si="2"/>
        <v>1719999.99</v>
      </c>
    </row>
    <row r="29" spans="1:12" ht="45" x14ac:dyDescent="0.2">
      <c r="A29" s="24" t="s">
        <v>22</v>
      </c>
      <c r="B29" s="11" t="s">
        <v>8</v>
      </c>
      <c r="C29" s="8">
        <v>0</v>
      </c>
      <c r="D29" s="3" t="s">
        <v>23</v>
      </c>
      <c r="E29" s="8">
        <f>168818.7+335886.7</f>
        <v>504705.4</v>
      </c>
      <c r="F29" s="3" t="s">
        <v>21</v>
      </c>
      <c r="G29" s="8">
        <f>183932.36+365957.29</f>
        <v>549889.64999999991</v>
      </c>
      <c r="H29" s="11" t="s">
        <v>8</v>
      </c>
      <c r="I29" s="8">
        <v>0</v>
      </c>
      <c r="J29" s="12">
        <f>C29+E29+G29+I29</f>
        <v>1054595.0499999998</v>
      </c>
    </row>
    <row r="30" spans="1:12" s="16" customFormat="1" ht="45" x14ac:dyDescent="0.2">
      <c r="A30" s="24" t="s">
        <v>62</v>
      </c>
      <c r="B30" s="11" t="s">
        <v>8</v>
      </c>
      <c r="C30" s="8">
        <v>0</v>
      </c>
      <c r="D30" s="7" t="s">
        <v>25</v>
      </c>
      <c r="E30" s="8">
        <v>1389442.85</v>
      </c>
      <c r="F30" s="3" t="s">
        <v>21</v>
      </c>
      <c r="G30" s="8">
        <v>81351</v>
      </c>
      <c r="H30" s="11" t="s">
        <v>8</v>
      </c>
      <c r="I30" s="8">
        <v>0</v>
      </c>
      <c r="J30" s="12">
        <f t="shared" ref="J30" si="3">C30+E30+G30+I30</f>
        <v>1470793.85</v>
      </c>
    </row>
    <row r="31" spans="1:12" ht="45" x14ac:dyDescent="0.2">
      <c r="A31" s="24" t="s">
        <v>32</v>
      </c>
      <c r="B31" s="11" t="s">
        <v>8</v>
      </c>
      <c r="C31" s="8">
        <v>0</v>
      </c>
      <c r="D31" s="3" t="s">
        <v>24</v>
      </c>
      <c r="E31" s="1">
        <f>1095590.03+470893.36</f>
        <v>1566483.3900000001</v>
      </c>
      <c r="F31" s="3" t="s">
        <v>21</v>
      </c>
      <c r="G31" s="1">
        <f>348331.71+506778.75</f>
        <v>855110.46</v>
      </c>
      <c r="H31" s="4" t="s">
        <v>8</v>
      </c>
      <c r="I31" s="1">
        <v>0</v>
      </c>
      <c r="J31" s="13">
        <f t="shared" si="2"/>
        <v>2421593.85</v>
      </c>
    </row>
    <row r="32" spans="1:12" ht="45" x14ac:dyDescent="0.2">
      <c r="A32" s="25" t="s">
        <v>63</v>
      </c>
      <c r="B32" s="11" t="s">
        <v>8</v>
      </c>
      <c r="C32" s="8">
        <v>0</v>
      </c>
      <c r="D32" s="3"/>
      <c r="E32" s="20">
        <f>1953372.6+1520076.79</f>
        <v>3473449.39</v>
      </c>
      <c r="F32" s="4" t="s">
        <v>8</v>
      </c>
      <c r="G32" s="1">
        <v>0</v>
      </c>
      <c r="H32" s="4" t="s">
        <v>8</v>
      </c>
      <c r="I32" s="1">
        <v>0</v>
      </c>
      <c r="J32" s="8">
        <f>C32+G32+I32+E32</f>
        <v>3473449.39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F11" sqref="F11"/>
    </sheetView>
  </sheetViews>
  <sheetFormatPr baseColWidth="10" defaultRowHeight="11.25" x14ac:dyDescent="0.2"/>
  <cols>
    <col min="1" max="1" width="24.5703125" style="14" customWidth="1"/>
    <col min="2" max="2" width="23.28515625" style="14" customWidth="1"/>
    <col min="3" max="3" width="13.7109375" style="14" customWidth="1"/>
    <col min="4" max="4" width="14.7109375" style="14" customWidth="1"/>
    <col min="5" max="5" width="14.28515625" style="14" customWidth="1"/>
    <col min="6" max="7" width="15.28515625" style="14" customWidth="1"/>
    <col min="8" max="8" width="15.140625" style="14" customWidth="1"/>
    <col min="9" max="9" width="14.85546875" style="14" customWidth="1"/>
    <col min="10" max="10" width="15.5703125" style="14" bestFit="1" customWidth="1"/>
    <col min="11" max="12" width="12" style="14" bestFit="1" customWidth="1"/>
    <col min="13" max="16384" width="11.42578125" style="14"/>
  </cols>
  <sheetData>
    <row r="1" spans="1:10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">
      <c r="A4" s="38" t="s">
        <v>0</v>
      </c>
      <c r="B4" s="39" t="s">
        <v>1</v>
      </c>
      <c r="C4" s="39"/>
      <c r="D4" s="39" t="s">
        <v>2</v>
      </c>
      <c r="E4" s="39"/>
      <c r="F4" s="39" t="s">
        <v>3</v>
      </c>
      <c r="G4" s="39"/>
      <c r="H4" s="39" t="s">
        <v>4</v>
      </c>
      <c r="I4" s="39"/>
      <c r="J4" s="38" t="s">
        <v>5</v>
      </c>
    </row>
    <row r="5" spans="1:10" ht="22.5" x14ac:dyDescent="0.2">
      <c r="A5" s="38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38"/>
    </row>
    <row r="6" spans="1:10" ht="56.25" x14ac:dyDescent="0.2">
      <c r="A6" s="3" t="s">
        <v>35</v>
      </c>
      <c r="B6" s="4" t="s">
        <v>8</v>
      </c>
      <c r="C6" s="9">
        <v>0</v>
      </c>
      <c r="D6" s="18" t="s">
        <v>36</v>
      </c>
      <c r="E6" s="19">
        <v>46666.67</v>
      </c>
      <c r="F6" s="4" t="s">
        <v>8</v>
      </c>
      <c r="G6" s="20">
        <v>0</v>
      </c>
      <c r="H6" s="4" t="s">
        <v>8</v>
      </c>
      <c r="I6" s="20">
        <v>0</v>
      </c>
      <c r="J6" s="21">
        <f t="shared" ref="J6:J17" si="0">C6+E6+G6+I6</f>
        <v>46666.67</v>
      </c>
    </row>
    <row r="7" spans="1:10" ht="56.25" x14ac:dyDescent="0.2">
      <c r="A7" s="3" t="s">
        <v>38</v>
      </c>
      <c r="B7" s="4" t="s">
        <v>8</v>
      </c>
      <c r="C7" s="9">
        <v>0</v>
      </c>
      <c r="D7" s="18" t="s">
        <v>36</v>
      </c>
      <c r="E7" s="20">
        <v>762500</v>
      </c>
      <c r="F7" s="4" t="s">
        <v>8</v>
      </c>
      <c r="G7" s="9">
        <v>0</v>
      </c>
      <c r="H7" s="4" t="s">
        <v>8</v>
      </c>
      <c r="I7" s="9">
        <v>0</v>
      </c>
      <c r="J7" s="21">
        <f t="shared" si="0"/>
        <v>762500</v>
      </c>
    </row>
    <row r="8" spans="1:10" ht="56.25" x14ac:dyDescent="0.2">
      <c r="A8" s="3" t="s">
        <v>37</v>
      </c>
      <c r="B8" s="4" t="s">
        <v>8</v>
      </c>
      <c r="C8" s="9">
        <v>0</v>
      </c>
      <c r="D8" s="18" t="s">
        <v>39</v>
      </c>
      <c r="E8" s="20">
        <v>401823.39</v>
      </c>
      <c r="F8" s="3" t="s">
        <v>40</v>
      </c>
      <c r="G8" s="20">
        <v>602064.43999999994</v>
      </c>
      <c r="H8" s="4" t="s">
        <v>9</v>
      </c>
      <c r="I8" s="20">
        <v>150000</v>
      </c>
      <c r="J8" s="21">
        <f t="shared" si="0"/>
        <v>1153887.83</v>
      </c>
    </row>
    <row r="9" spans="1:10" ht="56.25" x14ac:dyDescent="0.2">
      <c r="A9" s="16" t="s">
        <v>41</v>
      </c>
      <c r="B9" s="11" t="s">
        <v>8</v>
      </c>
      <c r="C9" s="8">
        <v>0</v>
      </c>
      <c r="D9" s="7" t="s">
        <v>24</v>
      </c>
      <c r="E9" s="8">
        <v>2188957.4500000002</v>
      </c>
      <c r="F9" s="3" t="s">
        <v>40</v>
      </c>
      <c r="G9" s="8">
        <f>197495.21+125787+492677.38+1318982.97</f>
        <v>2134942.56</v>
      </c>
      <c r="H9" s="11" t="s">
        <v>8</v>
      </c>
      <c r="I9" s="8">
        <v>719780.77</v>
      </c>
      <c r="J9" s="21">
        <f t="shared" si="0"/>
        <v>5043680.7799999993</v>
      </c>
    </row>
    <row r="10" spans="1:10" ht="56.25" x14ac:dyDescent="0.2">
      <c r="A10" s="3" t="s">
        <v>42</v>
      </c>
      <c r="B10" s="18" t="s">
        <v>45</v>
      </c>
      <c r="C10" s="20">
        <v>409550.12</v>
      </c>
      <c r="D10" s="4" t="s">
        <v>8</v>
      </c>
      <c r="E10" s="20">
        <v>0</v>
      </c>
      <c r="F10" s="3" t="s">
        <v>44</v>
      </c>
      <c r="G10" s="20">
        <v>409550.12</v>
      </c>
      <c r="H10" s="4" t="s">
        <v>8</v>
      </c>
      <c r="I10" s="9">
        <v>0</v>
      </c>
      <c r="J10" s="21">
        <f t="shared" si="0"/>
        <v>819100.24</v>
      </c>
    </row>
    <row r="11" spans="1:10" ht="56.25" x14ac:dyDescent="0.2">
      <c r="A11" s="18" t="s">
        <v>46</v>
      </c>
      <c r="B11" s="11" t="s">
        <v>8</v>
      </c>
      <c r="C11" s="8">
        <v>0</v>
      </c>
      <c r="D11" s="3" t="s">
        <v>47</v>
      </c>
      <c r="E11" s="20">
        <v>604646.01</v>
      </c>
      <c r="F11" s="3" t="s">
        <v>40</v>
      </c>
      <c r="G11" s="20">
        <f>161866.58+140456.43</f>
        <v>302323.01</v>
      </c>
      <c r="H11" s="4" t="s">
        <v>9</v>
      </c>
      <c r="I11" s="9">
        <v>302323.01</v>
      </c>
      <c r="J11" s="21">
        <f t="shared" si="0"/>
        <v>1209292.03</v>
      </c>
    </row>
    <row r="12" spans="1:10" ht="56.25" x14ac:dyDescent="0.2">
      <c r="A12" s="18" t="s">
        <v>48</v>
      </c>
      <c r="B12" s="11" t="s">
        <v>8</v>
      </c>
      <c r="C12" s="8">
        <v>0</v>
      </c>
      <c r="D12" s="3" t="s">
        <v>47</v>
      </c>
      <c r="E12" s="20">
        <v>1303623.78</v>
      </c>
      <c r="F12" s="3" t="s">
        <v>40</v>
      </c>
      <c r="G12" s="20">
        <f>912405.46+130493.57</f>
        <v>1042899.03</v>
      </c>
      <c r="H12" s="4" t="s">
        <v>9</v>
      </c>
      <c r="I12" s="9">
        <v>260724.76</v>
      </c>
      <c r="J12" s="21">
        <f t="shared" si="0"/>
        <v>2607247.5700000003</v>
      </c>
    </row>
    <row r="13" spans="1:10" ht="45" x14ac:dyDescent="0.2">
      <c r="A13" s="18" t="s">
        <v>50</v>
      </c>
      <c r="B13" s="11" t="s">
        <v>8</v>
      </c>
      <c r="C13" s="8">
        <v>0</v>
      </c>
      <c r="D13" s="7" t="s">
        <v>24</v>
      </c>
      <c r="E13" s="20">
        <f>2276340.25+684716.48</f>
        <v>2961056.73</v>
      </c>
      <c r="F13" s="3" t="s">
        <v>21</v>
      </c>
      <c r="G13" s="20">
        <f>58761.83+24430.61</f>
        <v>83192.44</v>
      </c>
      <c r="H13" s="4" t="s">
        <v>8</v>
      </c>
      <c r="I13" s="1">
        <v>0</v>
      </c>
      <c r="J13" s="21">
        <f t="shared" si="0"/>
        <v>3044249.17</v>
      </c>
    </row>
    <row r="14" spans="1:10" ht="45" x14ac:dyDescent="0.2">
      <c r="A14" s="18" t="s">
        <v>51</v>
      </c>
      <c r="B14" s="11" t="s">
        <v>8</v>
      </c>
      <c r="C14" s="8">
        <v>0</v>
      </c>
      <c r="D14" s="7" t="s">
        <v>24</v>
      </c>
      <c r="E14" s="20">
        <f>164471.57+255918.07+406543.3</f>
        <v>826932.94</v>
      </c>
      <c r="F14" s="3" t="s">
        <v>21</v>
      </c>
      <c r="G14" s="20">
        <f>178817.7+25431.48+406543.3</f>
        <v>610792.48</v>
      </c>
      <c r="H14" s="4" t="s">
        <v>8</v>
      </c>
      <c r="I14" s="1">
        <v>0</v>
      </c>
      <c r="J14" s="21">
        <f t="shared" si="0"/>
        <v>1437725.42</v>
      </c>
    </row>
    <row r="15" spans="1:10" ht="45" x14ac:dyDescent="0.2">
      <c r="A15" s="14" t="s">
        <v>52</v>
      </c>
      <c r="B15" s="11" t="s">
        <v>8</v>
      </c>
      <c r="C15" s="8">
        <v>0</v>
      </c>
      <c r="D15" s="7" t="s">
        <v>24</v>
      </c>
      <c r="E15" s="20">
        <f>1479080.41+8532480.91+2251707.38+4231229.24+3360000+983574.1+2368638.97</f>
        <v>23206711.009999998</v>
      </c>
      <c r="F15" s="3" t="s">
        <v>21</v>
      </c>
      <c r="G15" s="20">
        <f>779431.65+2030462.59+1885167.41</f>
        <v>4695061.6500000004</v>
      </c>
      <c r="H15" s="4" t="s">
        <v>8</v>
      </c>
      <c r="I15" s="1">
        <v>0</v>
      </c>
      <c r="J15" s="21">
        <f t="shared" si="0"/>
        <v>27901772.659999996</v>
      </c>
    </row>
    <row r="16" spans="1:10" ht="45" x14ac:dyDescent="0.2">
      <c r="A16" s="23" t="s">
        <v>54</v>
      </c>
      <c r="B16" s="11" t="s">
        <v>8</v>
      </c>
      <c r="C16" s="8">
        <v>0</v>
      </c>
      <c r="D16" s="3" t="s">
        <v>55</v>
      </c>
      <c r="E16" s="20">
        <v>620635.29</v>
      </c>
      <c r="F16" s="3" t="s">
        <v>21</v>
      </c>
      <c r="G16" s="20">
        <v>454252.79</v>
      </c>
      <c r="H16" s="4" t="s">
        <v>8</v>
      </c>
      <c r="I16" s="1">
        <v>0</v>
      </c>
      <c r="J16" s="21">
        <f t="shared" si="0"/>
        <v>1074888.08</v>
      </c>
    </row>
    <row r="17" spans="1:10" ht="56.25" x14ac:dyDescent="0.2">
      <c r="A17" s="23" t="s">
        <v>56</v>
      </c>
      <c r="B17" s="11" t="s">
        <v>8</v>
      </c>
      <c r="C17" s="8">
        <v>0</v>
      </c>
      <c r="D17" s="3" t="s">
        <v>57</v>
      </c>
      <c r="E17" s="20">
        <v>400000</v>
      </c>
      <c r="F17" s="3" t="s">
        <v>13</v>
      </c>
      <c r="G17" s="20">
        <v>499985</v>
      </c>
      <c r="H17" s="4" t="s">
        <v>9</v>
      </c>
      <c r="I17" s="9">
        <v>1407940</v>
      </c>
      <c r="J17" s="21">
        <f t="shared" si="0"/>
        <v>2307925</v>
      </c>
    </row>
    <row r="18" spans="1:10" ht="56.25" x14ac:dyDescent="0.2">
      <c r="A18" s="23" t="s">
        <v>58</v>
      </c>
      <c r="B18" s="11" t="s">
        <v>8</v>
      </c>
      <c r="C18" s="8">
        <v>0</v>
      </c>
      <c r="D18" s="3" t="s">
        <v>47</v>
      </c>
      <c r="E18" s="20">
        <v>18219715.59</v>
      </c>
      <c r="F18" s="3" t="s">
        <v>40</v>
      </c>
      <c r="G18" s="20">
        <f>12877614.18+994346+98291.81</f>
        <v>13970251.99</v>
      </c>
      <c r="H18" s="4" t="s">
        <v>8</v>
      </c>
      <c r="I18" s="1">
        <v>0</v>
      </c>
      <c r="J18" s="21">
        <f>C18+E18+G18+I18</f>
        <v>32189967.579999998</v>
      </c>
    </row>
    <row r="19" spans="1:10" ht="33.75" x14ac:dyDescent="0.2">
      <c r="A19" s="23" t="s">
        <v>59</v>
      </c>
      <c r="B19" s="11" t="s">
        <v>8</v>
      </c>
      <c r="C19" s="8">
        <v>0</v>
      </c>
      <c r="D19" s="3"/>
      <c r="E19" s="20">
        <v>100000</v>
      </c>
      <c r="F19" s="3" t="s">
        <v>60</v>
      </c>
      <c r="G19" s="20">
        <v>10440</v>
      </c>
      <c r="H19" s="4" t="s">
        <v>8</v>
      </c>
      <c r="I19" s="1"/>
      <c r="J19" s="21">
        <f t="shared" ref="J19" si="1">C19+E19+G19+I19</f>
        <v>110440</v>
      </c>
    </row>
    <row r="20" spans="1:10" ht="56.25" x14ac:dyDescent="0.2">
      <c r="A20" s="23" t="s">
        <v>30</v>
      </c>
      <c r="B20" s="3" t="s">
        <v>11</v>
      </c>
      <c r="C20" s="1">
        <v>8533490.2799999993</v>
      </c>
      <c r="D20" s="1" t="s">
        <v>8</v>
      </c>
      <c r="E20" s="1">
        <v>0</v>
      </c>
      <c r="F20" s="6" t="s">
        <v>12</v>
      </c>
      <c r="G20" s="1">
        <v>1735502.06</v>
      </c>
      <c r="H20" s="4" t="s">
        <v>8</v>
      </c>
      <c r="I20" s="1">
        <v>0</v>
      </c>
      <c r="J20" s="8">
        <f>C20+G20</f>
        <v>10268992.34</v>
      </c>
    </row>
    <row r="21" spans="1:10" ht="56.25" x14ac:dyDescent="0.2">
      <c r="A21" s="23" t="s">
        <v>28</v>
      </c>
      <c r="B21" s="4" t="s">
        <v>8</v>
      </c>
      <c r="C21" s="1">
        <v>0</v>
      </c>
      <c r="D21" s="3" t="s">
        <v>14</v>
      </c>
      <c r="E21" s="2">
        <v>3183086.95</v>
      </c>
      <c r="F21" s="3" t="s">
        <v>12</v>
      </c>
      <c r="G21" s="1">
        <v>602518.89</v>
      </c>
      <c r="H21" s="4" t="s">
        <v>8</v>
      </c>
      <c r="I21" s="1">
        <v>0</v>
      </c>
      <c r="J21" s="8">
        <f>E21+G21</f>
        <v>3785605.8400000003</v>
      </c>
    </row>
    <row r="22" spans="1:10" s="16" customFormat="1" ht="45" x14ac:dyDescent="0.2">
      <c r="A22" s="24" t="s">
        <v>61</v>
      </c>
      <c r="B22" s="11" t="s">
        <v>8</v>
      </c>
      <c r="C22" s="8">
        <v>0</v>
      </c>
      <c r="D22" s="7" t="s">
        <v>10</v>
      </c>
      <c r="E22" s="17">
        <v>2495673.41</v>
      </c>
      <c r="F22" s="7" t="s">
        <v>13</v>
      </c>
      <c r="G22" s="8">
        <v>1996538.73</v>
      </c>
      <c r="H22" s="11" t="s">
        <v>9</v>
      </c>
      <c r="I22" s="17">
        <v>947407.54</v>
      </c>
      <c r="J22" s="13">
        <f>C22+E22+G22+I22</f>
        <v>5439619.6800000006</v>
      </c>
    </row>
    <row r="23" spans="1:10" s="16" customFormat="1" ht="45" x14ac:dyDescent="0.2">
      <c r="A23" s="24" t="s">
        <v>62</v>
      </c>
      <c r="B23" s="11" t="s">
        <v>8</v>
      </c>
      <c r="C23" s="8">
        <v>0</v>
      </c>
      <c r="D23" s="7" t="s">
        <v>25</v>
      </c>
      <c r="E23" s="8">
        <v>1389442.85</v>
      </c>
      <c r="F23" s="3" t="s">
        <v>21</v>
      </c>
      <c r="G23" s="8">
        <v>81351</v>
      </c>
      <c r="H23" s="11" t="s">
        <v>8</v>
      </c>
      <c r="I23" s="8">
        <v>0</v>
      </c>
      <c r="J23" s="12">
        <f t="shared" ref="J23" si="2">C23+E23+G23+I23</f>
        <v>1470793.85</v>
      </c>
    </row>
    <row r="24" spans="1:10" ht="45" x14ac:dyDescent="0.2">
      <c r="A24" s="25" t="s">
        <v>63</v>
      </c>
      <c r="B24" s="11" t="s">
        <v>8</v>
      </c>
      <c r="C24" s="8">
        <v>0</v>
      </c>
      <c r="D24" s="3"/>
      <c r="E24" s="20">
        <f>1953372.6+1520076.79</f>
        <v>3473449.39</v>
      </c>
      <c r="F24" s="4" t="s">
        <v>8</v>
      </c>
      <c r="G24" s="1">
        <v>0</v>
      </c>
      <c r="H24" s="4" t="s">
        <v>8</v>
      </c>
      <c r="I24" s="1">
        <v>0</v>
      </c>
      <c r="J24" s="8">
        <f>C24+G24+I24+E24</f>
        <v>3473449.39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8" sqref="D28"/>
    </sheetView>
  </sheetViews>
  <sheetFormatPr baseColWidth="10" defaultRowHeight="11.25" x14ac:dyDescent="0.2"/>
  <cols>
    <col min="1" max="1" width="24.5703125" style="14" customWidth="1"/>
    <col min="2" max="2" width="23.28515625" style="14" customWidth="1"/>
    <col min="3" max="3" width="13.7109375" style="14" customWidth="1"/>
    <col min="4" max="4" width="14.7109375" style="14" customWidth="1"/>
    <col min="5" max="5" width="14.28515625" style="14" customWidth="1"/>
    <col min="6" max="7" width="15.28515625" style="14" customWidth="1"/>
    <col min="8" max="8" width="15.140625" style="14" customWidth="1"/>
    <col min="9" max="9" width="14.85546875" style="14" customWidth="1"/>
    <col min="10" max="10" width="15.5703125" style="14" bestFit="1" customWidth="1"/>
    <col min="11" max="12" width="12" style="14" bestFit="1" customWidth="1"/>
    <col min="13" max="16384" width="11.42578125" style="14"/>
  </cols>
  <sheetData>
    <row r="1" spans="1:10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">
      <c r="A4" s="38" t="s">
        <v>0</v>
      </c>
      <c r="B4" s="39" t="s">
        <v>1</v>
      </c>
      <c r="C4" s="39"/>
      <c r="D4" s="39" t="s">
        <v>2</v>
      </c>
      <c r="E4" s="39"/>
      <c r="F4" s="39" t="s">
        <v>3</v>
      </c>
      <c r="G4" s="39"/>
      <c r="H4" s="39" t="s">
        <v>4</v>
      </c>
      <c r="I4" s="39"/>
      <c r="J4" s="38" t="s">
        <v>5</v>
      </c>
    </row>
    <row r="5" spans="1:10" ht="22.5" x14ac:dyDescent="0.2">
      <c r="A5" s="38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38"/>
    </row>
    <row r="6" spans="1:10" ht="33.75" x14ac:dyDescent="0.2">
      <c r="A6" s="16" t="s">
        <v>41</v>
      </c>
      <c r="B6" s="11" t="s">
        <v>8</v>
      </c>
      <c r="C6" s="8">
        <v>0</v>
      </c>
      <c r="D6" s="7" t="s">
        <v>24</v>
      </c>
      <c r="E6" s="8">
        <v>2189857.44</v>
      </c>
      <c r="F6" s="7" t="s">
        <v>13</v>
      </c>
      <c r="G6" s="8">
        <v>2134942.56</v>
      </c>
      <c r="H6" s="4" t="s">
        <v>9</v>
      </c>
      <c r="I6" s="8">
        <v>720800</v>
      </c>
      <c r="J6" s="21">
        <f>C6+E6+G6+I6</f>
        <v>5045600</v>
      </c>
    </row>
    <row r="7" spans="1:10" ht="56.25" x14ac:dyDescent="0.2">
      <c r="A7" s="23" t="s">
        <v>42</v>
      </c>
      <c r="B7" s="18" t="s">
        <v>43</v>
      </c>
      <c r="C7" s="20">
        <v>410346.89</v>
      </c>
      <c r="D7" s="4" t="s">
        <v>8</v>
      </c>
      <c r="E7" s="20">
        <v>0</v>
      </c>
      <c r="F7" s="3" t="s">
        <v>44</v>
      </c>
      <c r="G7" s="20">
        <v>410346.89</v>
      </c>
      <c r="H7" s="4" t="s">
        <v>8</v>
      </c>
      <c r="I7" s="9">
        <v>0</v>
      </c>
      <c r="J7" s="21">
        <f>C7+E7+G7+I7</f>
        <v>820693.78</v>
      </c>
    </row>
    <row r="8" spans="1:10" ht="56.25" x14ac:dyDescent="0.2">
      <c r="A8" s="18" t="s">
        <v>46</v>
      </c>
      <c r="B8" s="11" t="s">
        <v>8</v>
      </c>
      <c r="C8" s="8">
        <v>0</v>
      </c>
      <c r="D8" s="3" t="s">
        <v>47</v>
      </c>
      <c r="E8" s="20">
        <v>604646.01</v>
      </c>
      <c r="F8" s="3" t="s">
        <v>40</v>
      </c>
      <c r="G8" s="20">
        <f>161866.58+140456.43</f>
        <v>302323.01</v>
      </c>
      <c r="H8" s="4" t="s">
        <v>9</v>
      </c>
      <c r="I8" s="9">
        <v>302323.01</v>
      </c>
      <c r="J8" s="21">
        <f>C8+E8+G8+I8</f>
        <v>1209292.03</v>
      </c>
    </row>
    <row r="9" spans="1:10" ht="56.25" x14ac:dyDescent="0.2">
      <c r="A9" s="18" t="s">
        <v>48</v>
      </c>
      <c r="B9" s="11" t="s">
        <v>8</v>
      </c>
      <c r="C9" s="8">
        <v>0</v>
      </c>
      <c r="D9" s="3" t="s">
        <v>47</v>
      </c>
      <c r="E9" s="20">
        <v>1303623.78</v>
      </c>
      <c r="F9" s="3" t="s">
        <v>40</v>
      </c>
      <c r="G9" s="20">
        <f>912405.46+130493.57</f>
        <v>1042899.03</v>
      </c>
      <c r="H9" s="4" t="s">
        <v>9</v>
      </c>
      <c r="I9" s="9">
        <v>260724.76</v>
      </c>
      <c r="J9" s="21">
        <f>C9+E9+G9+I9</f>
        <v>2607247.5700000003</v>
      </c>
    </row>
    <row r="10" spans="1:10" ht="45" x14ac:dyDescent="0.2">
      <c r="A10" s="18" t="s">
        <v>49</v>
      </c>
      <c r="B10" s="11" t="s">
        <v>8</v>
      </c>
      <c r="C10" s="8">
        <v>0</v>
      </c>
      <c r="D10" s="7" t="s">
        <v>24</v>
      </c>
      <c r="E10" s="20">
        <f>2458382.07+684716.48</f>
        <v>3143098.55</v>
      </c>
      <c r="F10" s="3" t="s">
        <v>21</v>
      </c>
      <c r="G10" s="20">
        <f>84141.39+24430.61</f>
        <v>108572</v>
      </c>
      <c r="H10" s="4" t="s">
        <v>8</v>
      </c>
      <c r="I10" s="1">
        <v>0</v>
      </c>
      <c r="J10" s="21">
        <f t="shared" ref="J10:J14" si="0">C10+E10+G10+I10</f>
        <v>3251670.55</v>
      </c>
    </row>
    <row r="11" spans="1:10" ht="45" x14ac:dyDescent="0.2">
      <c r="A11" s="18" t="s">
        <v>51</v>
      </c>
      <c r="B11" s="11" t="s">
        <v>8</v>
      </c>
      <c r="C11" s="8">
        <v>0</v>
      </c>
      <c r="D11" s="7" t="s">
        <v>24</v>
      </c>
      <c r="E11" s="20">
        <f>164471.57+277959.04+406543.3</f>
        <v>848973.90999999992</v>
      </c>
      <c r="F11" s="3" t="s">
        <v>21</v>
      </c>
      <c r="G11" s="20">
        <f>200000+25431.48+406543.31</f>
        <v>631974.79</v>
      </c>
      <c r="H11" s="4" t="s">
        <v>8</v>
      </c>
      <c r="I11" s="1">
        <v>0</v>
      </c>
      <c r="J11" s="21">
        <f t="shared" si="0"/>
        <v>1480948.7</v>
      </c>
    </row>
    <row r="12" spans="1:10" ht="45" x14ac:dyDescent="0.2">
      <c r="A12" s="14" t="s">
        <v>52</v>
      </c>
      <c r="B12" s="11" t="s">
        <v>8</v>
      </c>
      <c r="C12" s="8">
        <v>0</v>
      </c>
      <c r="D12" s="7" t="s">
        <v>24</v>
      </c>
      <c r="E12" s="20">
        <f>1888292.62+2251707.38+3360000</f>
        <v>7500000</v>
      </c>
      <c r="F12" s="3" t="s">
        <v>21</v>
      </c>
      <c r="G12" s="20">
        <f>809268.27+2030462.59+1895375.14</f>
        <v>4735106</v>
      </c>
      <c r="H12" s="4" t="s">
        <v>8</v>
      </c>
      <c r="I12" s="1">
        <v>0</v>
      </c>
      <c r="J12" s="21">
        <f t="shared" si="0"/>
        <v>12235106</v>
      </c>
    </row>
    <row r="13" spans="1:10" ht="45" x14ac:dyDescent="0.2">
      <c r="A13" s="3" t="s">
        <v>54</v>
      </c>
      <c r="B13" s="11" t="s">
        <v>8</v>
      </c>
      <c r="C13" s="8">
        <v>0</v>
      </c>
      <c r="D13" s="3" t="s">
        <v>55</v>
      </c>
      <c r="E13" s="20">
        <v>620635.29</v>
      </c>
      <c r="F13" s="3" t="s">
        <v>21</v>
      </c>
      <c r="G13" s="20">
        <v>454252.79</v>
      </c>
      <c r="H13" s="4" t="s">
        <v>8</v>
      </c>
      <c r="I13" s="1">
        <v>0</v>
      </c>
      <c r="J13" s="21">
        <f t="shared" si="0"/>
        <v>1074888.08</v>
      </c>
    </row>
    <row r="14" spans="1:10" ht="56.25" x14ac:dyDescent="0.2">
      <c r="A14" s="3" t="s">
        <v>56</v>
      </c>
      <c r="B14" s="11" t="s">
        <v>8</v>
      </c>
      <c r="C14" s="8">
        <v>0</v>
      </c>
      <c r="D14" s="3" t="s">
        <v>57</v>
      </c>
      <c r="E14" s="20">
        <v>400000</v>
      </c>
      <c r="F14" s="3" t="s">
        <v>13</v>
      </c>
      <c r="G14" s="20">
        <v>500000</v>
      </c>
      <c r="H14" s="4" t="s">
        <v>9</v>
      </c>
      <c r="I14" s="9">
        <v>1407940</v>
      </c>
      <c r="J14" s="21">
        <f t="shared" si="0"/>
        <v>2307940</v>
      </c>
    </row>
    <row r="15" spans="1:10" ht="56.25" x14ac:dyDescent="0.2">
      <c r="A15" s="3" t="s">
        <v>58</v>
      </c>
      <c r="B15" s="11" t="s">
        <v>8</v>
      </c>
      <c r="C15" s="8">
        <v>0</v>
      </c>
      <c r="D15" s="3" t="s">
        <v>47</v>
      </c>
      <c r="E15" s="20">
        <v>18219715.920000002</v>
      </c>
      <c r="F15" s="3" t="s">
        <v>40</v>
      </c>
      <c r="G15" s="20">
        <f>12877614.52+994346+98291.81</f>
        <v>13970252.33</v>
      </c>
      <c r="H15" s="4" t="s">
        <v>8</v>
      </c>
      <c r="I15" s="1">
        <v>0</v>
      </c>
      <c r="J15" s="21">
        <f>C15+E15+G15+I15</f>
        <v>32189968.25</v>
      </c>
    </row>
    <row r="16" spans="1:10" ht="56.25" x14ac:dyDescent="0.2">
      <c r="A16" s="3" t="s">
        <v>30</v>
      </c>
      <c r="B16" s="3" t="s">
        <v>11</v>
      </c>
      <c r="C16" s="1">
        <v>8771461</v>
      </c>
      <c r="D16" s="1" t="s">
        <v>8</v>
      </c>
      <c r="E16" s="1">
        <v>0</v>
      </c>
      <c r="F16" s="6" t="s">
        <v>12</v>
      </c>
      <c r="G16" s="1">
        <v>1735502.06</v>
      </c>
      <c r="H16" s="4" t="s">
        <v>8</v>
      </c>
      <c r="I16" s="1">
        <v>0</v>
      </c>
      <c r="J16" s="8">
        <f>C16+G16</f>
        <v>10506963.060000001</v>
      </c>
    </row>
    <row r="17" spans="1:10" ht="56.25" x14ac:dyDescent="0.2">
      <c r="A17" s="3" t="s">
        <v>28</v>
      </c>
      <c r="B17" s="4" t="s">
        <v>8</v>
      </c>
      <c r="C17" s="1">
        <v>0</v>
      </c>
      <c r="D17" s="3" t="s">
        <v>14</v>
      </c>
      <c r="E17" s="2">
        <v>3183086.95</v>
      </c>
      <c r="F17" s="3" t="s">
        <v>12</v>
      </c>
      <c r="G17" s="1">
        <v>636617.39</v>
      </c>
      <c r="H17" s="4" t="s">
        <v>8</v>
      </c>
      <c r="I17" s="1">
        <v>0</v>
      </c>
      <c r="J17" s="8">
        <f>E17+G17</f>
        <v>3819704.3400000003</v>
      </c>
    </row>
    <row r="18" spans="1:10" s="16" customFormat="1" ht="45" x14ac:dyDescent="0.2">
      <c r="A18" s="7" t="s">
        <v>61</v>
      </c>
      <c r="B18" s="11" t="s">
        <v>8</v>
      </c>
      <c r="C18" s="8">
        <v>0</v>
      </c>
      <c r="D18" s="7" t="s">
        <v>10</v>
      </c>
      <c r="E18" s="17">
        <v>2500000</v>
      </c>
      <c r="F18" s="7" t="s">
        <v>13</v>
      </c>
      <c r="G18" s="8">
        <v>2000000</v>
      </c>
      <c r="H18" s="11" t="s">
        <v>9</v>
      </c>
      <c r="I18" s="17">
        <v>949050</v>
      </c>
      <c r="J18" s="13">
        <f>C18+E18+G18+I18</f>
        <v>5449050</v>
      </c>
    </row>
    <row r="19" spans="1:10" s="16" customFormat="1" ht="45" x14ac:dyDescent="0.2">
      <c r="A19" s="7" t="s">
        <v>62</v>
      </c>
      <c r="B19" s="11" t="s">
        <v>8</v>
      </c>
      <c r="C19" s="8">
        <v>0</v>
      </c>
      <c r="D19" s="7" t="s">
        <v>25</v>
      </c>
      <c r="E19" s="8">
        <v>1389442.85</v>
      </c>
      <c r="F19" s="3" t="s">
        <v>21</v>
      </c>
      <c r="G19" s="8">
        <v>81351</v>
      </c>
      <c r="H19" s="11" t="s">
        <v>8</v>
      </c>
      <c r="I19" s="8">
        <v>0</v>
      </c>
      <c r="J19" s="12">
        <f t="shared" ref="J19" si="1">C19+E19+G19+I19</f>
        <v>1470793.85</v>
      </c>
    </row>
    <row r="20" spans="1:10" ht="45" x14ac:dyDescent="0.2">
      <c r="A20" s="22" t="s">
        <v>63</v>
      </c>
      <c r="B20" s="11" t="s">
        <v>8</v>
      </c>
      <c r="C20" s="8">
        <v>0</v>
      </c>
      <c r="D20" s="3"/>
      <c r="E20" s="20">
        <f>1953372.6+1520076.79</f>
        <v>3473449.39</v>
      </c>
      <c r="F20" s="4" t="s">
        <v>8</v>
      </c>
      <c r="G20" s="1">
        <v>0</v>
      </c>
      <c r="H20" s="4" t="s">
        <v>8</v>
      </c>
      <c r="I20" s="1">
        <v>0</v>
      </c>
      <c r="J20" s="8">
        <f>C20+G20+I20+E20</f>
        <v>3473449.39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abril - junio 2021</vt:lpstr>
      <vt:lpstr>ene-mar21</vt:lpstr>
      <vt:lpstr>anual</vt:lpstr>
      <vt:lpstr>oct-dic</vt:lpstr>
      <vt:lpstr>julio-sep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2021-08-05T15:37:18Z</dcterms:modified>
</cp:coreProperties>
</file>