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6\"/>
    </mc:Choice>
  </mc:AlternateContent>
  <bookViews>
    <workbookView xWindow="0" yWindow="0" windowWidth="28800" windowHeight="12435"/>
  </bookViews>
  <sheets>
    <sheet name="EGRESOS" sheetId="6" r:id="rId1"/>
    <sheet name="RES EGRESOS " sheetId="4" r:id="rId2"/>
  </sheets>
  <definedNames>
    <definedName name="_xlnm._FilterDatabase" localSheetId="0" hidden="1">EGRESOS!$A$1602:$IV$1606</definedName>
    <definedName name="_xlnm.Print_Titles" localSheetId="0">EGRESOS!#REF!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1" i="6" l="1"/>
  <c r="D1364" i="6" s="1"/>
  <c r="D16" i="6"/>
  <c r="D12" i="6"/>
  <c r="D8" i="6"/>
  <c r="D28" i="6" l="1"/>
  <c r="D1496" i="6" l="1"/>
  <c r="D1492" i="6"/>
  <c r="D1488" i="6"/>
  <c r="D1481" i="6"/>
  <c r="D1475" i="6"/>
  <c r="D1437" i="6"/>
  <c r="D1435" i="6"/>
  <c r="D1433" i="6" s="1"/>
  <c r="D1430" i="6"/>
  <c r="D1420" i="6"/>
  <c r="D1414" i="6"/>
  <c r="D1410" i="6"/>
  <c r="D1407" i="6"/>
  <c r="D1403" i="6"/>
  <c r="D1399" i="6"/>
  <c r="D1395" i="6"/>
  <c r="D1392" i="6"/>
  <c r="D1388" i="6"/>
  <c r="D1385" i="6"/>
  <c r="D1384" i="6"/>
  <c r="D1382" i="6" s="1"/>
  <c r="D1378" i="6"/>
  <c r="D1376" i="6" l="1"/>
  <c r="D1418" i="6"/>
  <c r="C1361" i="6" l="1"/>
  <c r="C1359" i="6"/>
  <c r="D1348" i="6"/>
  <c r="C1347" i="6"/>
  <c r="C1345" i="6"/>
  <c r="C1342" i="6"/>
  <c r="D1325" i="6"/>
  <c r="D1311" i="6"/>
  <c r="C1308" i="6"/>
  <c r="C1306" i="6"/>
  <c r="D1290" i="6"/>
  <c r="D1268" i="6"/>
  <c r="D1257" i="6"/>
  <c r="C1256" i="6"/>
  <c r="C1255" i="6"/>
  <c r="C1253" i="6"/>
  <c r="D1247" i="6"/>
  <c r="C1246" i="6"/>
  <c r="D1226" i="6" s="1"/>
  <c r="C1225" i="6"/>
  <c r="D1201" i="6" s="1"/>
  <c r="C1157" i="6"/>
  <c r="D1141" i="6" s="1"/>
  <c r="D1127" i="6"/>
  <c r="D1105" i="6"/>
  <c r="C1104" i="6"/>
  <c r="D1088" i="6" s="1"/>
  <c r="D1063" i="6"/>
  <c r="C1062" i="6"/>
  <c r="D1048" i="6"/>
  <c r="C1047" i="6"/>
  <c r="D1031" i="6" s="1"/>
  <c r="D1011" i="6"/>
  <c r="C1010" i="6"/>
  <c r="C1008" i="6"/>
  <c r="C1007" i="6"/>
  <c r="C1006" i="6"/>
  <c r="C1000" i="6"/>
  <c r="C994" i="6"/>
  <c r="D975" i="6"/>
  <c r="C972" i="6"/>
  <c r="C962" i="6"/>
  <c r="C958" i="6"/>
  <c r="C957" i="6"/>
  <c r="C952" i="6"/>
  <c r="C951" i="6"/>
  <c r="D928" i="6"/>
  <c r="D915" i="6"/>
  <c r="D902" i="6"/>
  <c r="C901" i="6"/>
  <c r="C900" i="6"/>
  <c r="D876" i="6" s="1"/>
  <c r="D873" i="6"/>
  <c r="D870" i="6"/>
  <c r="C864" i="6"/>
  <c r="C856" i="6"/>
  <c r="D818" i="6"/>
  <c r="D787" i="6"/>
  <c r="D759" i="6"/>
  <c r="C756" i="6"/>
  <c r="C738" i="6"/>
  <c r="D728" i="6" s="1"/>
  <c r="D696" i="6"/>
  <c r="D667" i="6"/>
  <c r="D640" i="6"/>
  <c r="D623" i="6"/>
  <c r="D608" i="6"/>
  <c r="D592" i="6"/>
  <c r="D566" i="6"/>
  <c r="D548" i="6"/>
  <c r="C543" i="6"/>
  <c r="D526" i="6" s="1"/>
  <c r="D512" i="6"/>
  <c r="D496" i="6"/>
  <c r="D480" i="6"/>
  <c r="D459" i="6"/>
  <c r="C456" i="6"/>
  <c r="D437" i="6"/>
  <c r="C435" i="6"/>
  <c r="D422" i="6" s="1"/>
  <c r="D403" i="6"/>
  <c r="D384" i="6"/>
  <c r="C380" i="6"/>
  <c r="C379" i="6"/>
  <c r="C377" i="6"/>
  <c r="C373" i="6"/>
  <c r="C361" i="6"/>
  <c r="D339" i="6"/>
  <c r="D325" i="6"/>
  <c r="D306" i="6"/>
  <c r="D291" i="6"/>
  <c r="C290" i="6"/>
  <c r="C289" i="6"/>
  <c r="C285" i="6"/>
  <c r="C283" i="6"/>
  <c r="C279" i="6"/>
  <c r="C278" i="6"/>
  <c r="D251" i="6"/>
  <c r="D232" i="6"/>
  <c r="D210" i="6"/>
  <c r="C207" i="6"/>
  <c r="C205" i="6"/>
  <c r="C204" i="6"/>
  <c r="C203" i="6"/>
  <c r="C201" i="6"/>
  <c r="C200" i="6"/>
  <c r="C197" i="6"/>
  <c r="C187" i="6"/>
  <c r="D186" i="6" s="1"/>
  <c r="D184" i="6"/>
  <c r="C183" i="6"/>
  <c r="D182" i="6" s="1"/>
  <c r="D180" i="6"/>
  <c r="D176" i="6"/>
  <c r="C175" i="6"/>
  <c r="C173" i="6"/>
  <c r="C172" i="6"/>
  <c r="C171" i="6"/>
  <c r="C170" i="6"/>
  <c r="C169" i="6"/>
  <c r="C168" i="6"/>
  <c r="C167" i="6"/>
  <c r="C166" i="6"/>
  <c r="C165" i="6"/>
  <c r="C164" i="6"/>
  <c r="C163" i="6"/>
  <c r="C150" i="6"/>
  <c r="D136" i="6" s="1"/>
  <c r="D127" i="6"/>
  <c r="C126" i="6"/>
  <c r="C125" i="6"/>
  <c r="C124" i="6"/>
  <c r="C123" i="6"/>
  <c r="C118" i="6"/>
  <c r="C114" i="6"/>
  <c r="C113" i="6"/>
  <c r="C107" i="6"/>
  <c r="C106" i="6"/>
  <c r="C102" i="6"/>
  <c r="D97" i="6" s="1"/>
  <c r="C96" i="6"/>
  <c r="C94" i="6"/>
  <c r="D84" i="6"/>
  <c r="C83" i="6"/>
  <c r="C81" i="6"/>
  <c r="C79" i="6"/>
  <c r="C77" i="6"/>
  <c r="C73" i="6"/>
  <c r="C72" i="6"/>
  <c r="C69" i="6"/>
  <c r="C67" i="6"/>
  <c r="C66" i="6"/>
  <c r="C63" i="6"/>
  <c r="C62" i="6"/>
  <c r="C61" i="6"/>
  <c r="C60" i="6"/>
  <c r="D57" i="6" s="1"/>
  <c r="C55" i="6"/>
  <c r="D41" i="6" s="1"/>
  <c r="D32" i="6"/>
  <c r="D92" i="6" l="1"/>
  <c r="D110" i="6"/>
  <c r="D990" i="6"/>
  <c r="D268" i="6"/>
  <c r="D1333" i="6"/>
  <c r="C31" i="6"/>
  <c r="D104" i="6"/>
  <c r="D153" i="6"/>
  <c r="D74" i="6"/>
  <c r="D355" i="6"/>
  <c r="D947" i="6"/>
  <c r="D64" i="6"/>
  <c r="D121" i="6"/>
  <c r="D188" i="6"/>
  <c r="D841" i="6"/>
  <c r="D1250" i="6"/>
  <c r="D31" i="6" l="1"/>
</calcChain>
</file>

<file path=xl/sharedStrings.xml><?xml version="1.0" encoding="utf-8"?>
<sst xmlns="http://schemas.openxmlformats.org/spreadsheetml/2006/main" count="1641" uniqueCount="465">
  <si>
    <t>MUNICIPIO DE VALLE DE SANTIAGO, GUANAJUATO</t>
  </si>
  <si>
    <t>*    3.2.1  AGROPECUARIA</t>
  </si>
  <si>
    <t xml:space="preserve">     6161  Otras construcc</t>
  </si>
  <si>
    <t>**   S0097  PROGRAMA BORDERIAS</t>
  </si>
  <si>
    <t>***  31111-0901  DESP DIR DES SOC RUR</t>
  </si>
  <si>
    <t xml:space="preserve">     6141  División terrenos</t>
  </si>
  <si>
    <t>*    2.2.1  URBANIZACION</t>
  </si>
  <si>
    <t xml:space="preserve">     6121  Edificación no habitacional</t>
  </si>
  <si>
    <t>*    2.4.1  DEPORTE Y RECREACION</t>
  </si>
  <si>
    <t>***  31111-0703  CONTROL DE OBRA</t>
  </si>
  <si>
    <t xml:space="preserve">     3411  Serv Financieros</t>
  </si>
  <si>
    <t>***  31111-0501  DESPACHO DEL TESORERO</t>
  </si>
  <si>
    <t xml:space="preserve">     3832  Eventos</t>
  </si>
  <si>
    <t xml:space="preserve">     2491  Materiales diversos</t>
  </si>
  <si>
    <t xml:space="preserve">     2471  Estructuras y manufacturas</t>
  </si>
  <si>
    <t xml:space="preserve">     2421  Mat Constr Concret</t>
  </si>
  <si>
    <t xml:space="preserve">     5231  Camaras fotograficas</t>
  </si>
  <si>
    <t xml:space="preserve">     4421  Becas</t>
  </si>
  <si>
    <t xml:space="preserve">     3361  Impresiones docofic</t>
  </si>
  <si>
    <t xml:space="preserve">     3341  Servicios de capacitación</t>
  </si>
  <si>
    <t xml:space="preserve">     3191  Servicios integrales</t>
  </si>
  <si>
    <t xml:space="preserve">     2911  Herramientas menores</t>
  </si>
  <si>
    <t xml:space="preserve">     2711  Vestuario y uniformes</t>
  </si>
  <si>
    <t xml:space="preserve">     2141  Mat y útiles Tec In</t>
  </si>
  <si>
    <t xml:space="preserve">     2111  Mat y útiles oficin</t>
  </si>
  <si>
    <t>*    1.7.1  POLICIA</t>
  </si>
  <si>
    <t>***  31111-1101  DES DIR SEG PUB TRAN</t>
  </si>
  <si>
    <t xml:space="preserve">     5211  Equipo de audio y de video</t>
  </si>
  <si>
    <t xml:space="preserve">     5151  Computadoras</t>
  </si>
  <si>
    <t xml:space="preserve">     5111  Muebles de oficina</t>
  </si>
  <si>
    <t xml:space="preserve">     3151  Servicio telefonía celular</t>
  </si>
  <si>
    <t xml:space="preserve">     2612  Combus p Serv pub</t>
  </si>
  <si>
    <t xml:space="preserve">     2212  Prod Alimen instal</t>
  </si>
  <si>
    <t xml:space="preserve">     2151  Mat impreso  e info</t>
  </si>
  <si>
    <t>***  31111-1001  DES DIR DES INT MUJE</t>
  </si>
  <si>
    <t>*    2.2.6  SERVICIOS COMUNALES</t>
  </si>
  <si>
    <t xml:space="preserve">     3571  Instal Maqy otros</t>
  </si>
  <si>
    <t xml:space="preserve">     3551  Mantto Vehíc</t>
  </si>
  <si>
    <t xml:space="preserve">     3481  Comisiones por ventas</t>
  </si>
  <si>
    <t xml:space="preserve">     2961  Ref Eq Transporte</t>
  </si>
  <si>
    <t>*    1.3.4  FUNCION PUBLICA</t>
  </si>
  <si>
    <t>***  31111-1501  DESP OFICIAL MAYOR</t>
  </si>
  <si>
    <t xml:space="preserve">     1522  Liquid por indem</t>
  </si>
  <si>
    <t xml:space="preserve">     1321  Prima Vacacional</t>
  </si>
  <si>
    <t xml:space="preserve">     1131  Sueldos Base</t>
  </si>
  <si>
    <t xml:space="preserve">     3981  Impuesto sobre nóminas</t>
  </si>
  <si>
    <t xml:space="preserve">     3951  Penas multas acc</t>
  </si>
  <si>
    <t xml:space="preserve">     3941  Sentencias</t>
  </si>
  <si>
    <t xml:space="preserve">     3791  Otros Serv Traslado</t>
  </si>
  <si>
    <t xml:space="preserve">     3751  Viáticos nacionales</t>
  </si>
  <si>
    <t xml:space="preserve">     3451  Seg Bienes patrimon</t>
  </si>
  <si>
    <t xml:space="preserve">     2991  Ref Otros bmuebles</t>
  </si>
  <si>
    <t xml:space="preserve">     2561  Fibras sintéticas</t>
  </si>
  <si>
    <t xml:space="preserve">     2511  Sustancias químicas</t>
  </si>
  <si>
    <t xml:space="preserve">     2461  Mat Eléctrico</t>
  </si>
  <si>
    <t xml:space="preserve">     1714  PREMIO POR PUNTUALIDAD</t>
  </si>
  <si>
    <t xml:space="preserve">     1713  PREMIO POR ASISTENCIA</t>
  </si>
  <si>
    <t xml:space="preserve">     1594  Fondo de ahorro</t>
  </si>
  <si>
    <t xml:space="preserve">     1593  Despensa</t>
  </si>
  <si>
    <t xml:space="preserve">     1413  Aportaciones IMSS</t>
  </si>
  <si>
    <t xml:space="preserve">     1323  Gratificación de fin de año</t>
  </si>
  <si>
    <t>*    2.2.4  ALUMBRADO PUBLICO</t>
  </si>
  <si>
    <t>***  31111-0802  ALUMBRADO PUBLICO</t>
  </si>
  <si>
    <t>*    1.5.1  ASUNTOS FINANCIEROS</t>
  </si>
  <si>
    <t xml:space="preserve">     3921  Otros impuestos y derechos</t>
  </si>
  <si>
    <t>*    2.3.1  PREST SER SALUD COMUNIDAD</t>
  </si>
  <si>
    <t xml:space="preserve">     3311  Servicios legales</t>
  </si>
  <si>
    <t>***  31111-1301  DES DIR DES URB ECOL</t>
  </si>
  <si>
    <t xml:space="preserve">     2722  Prendas protec Pers</t>
  </si>
  <si>
    <t xml:space="preserve">     2481  Materiales complementarios</t>
  </si>
  <si>
    <t xml:space="preserve">     2441  Mat Constr Madera</t>
  </si>
  <si>
    <t xml:space="preserve">     2431  Mat Constr Cal Yes</t>
  </si>
  <si>
    <t xml:space="preserve">     2411  Mat Constr Mineral</t>
  </si>
  <si>
    <t xml:space="preserve">     1221  Remun Eventuales</t>
  </si>
  <si>
    <t xml:space="preserve">     5911  Software</t>
  </si>
  <si>
    <t xml:space="preserve">     2451  Mat Constr Vidrio</t>
  </si>
  <si>
    <t xml:space="preserve">     3331  Serv Consultoría</t>
  </si>
  <si>
    <t>*    2.1.6  OTROS PROTECC AMBIENTAL</t>
  </si>
  <si>
    <t>**   E0076  ADM GOB DIR ECOLOGIA</t>
  </si>
  <si>
    <t>***  31111-1901  DIRECCIÓN DE ECOLOGÍA</t>
  </si>
  <si>
    <t>*    3.7.1  TURISMO</t>
  </si>
  <si>
    <t>**   E0074  FUNCIONES DE DESARRO</t>
  </si>
  <si>
    <t>***  31111-1801  DIRECCIÓN DE TURISMO</t>
  </si>
  <si>
    <t>**   E0080  ADM GOB ATENC JUVENTUD</t>
  </si>
  <si>
    <t>***  31111-1705  DEPARTAMENTO DE ATEN</t>
  </si>
  <si>
    <t>**   E0084  ADM GIMNASIO MPAL</t>
  </si>
  <si>
    <t>***  31111-1704  DEPARTAMENTO DE GIMN</t>
  </si>
  <si>
    <t>**   E0083  ADM UNID DEPORTIVA</t>
  </si>
  <si>
    <t>***  31111-1703  DEPARTAMENTO DE UNID</t>
  </si>
  <si>
    <t>**   E0079  ADM GOB COM MUN DEPORTE</t>
  </si>
  <si>
    <t>***  31111-1701  DIRECCIÓN COMISIÓN M</t>
  </si>
  <si>
    <t>*    1.5.2  ASUNTOS HACENDARIOS</t>
  </si>
  <si>
    <t>**   S0147  PROGRAMA MAS</t>
  </si>
  <si>
    <t>**   L0086  SETENCIAS Y RESOLUCIONES</t>
  </si>
  <si>
    <t xml:space="preserve">     4521  Jubilaciones</t>
  </si>
  <si>
    <t>**   J0086  PENSIONES Y JUBILACIONES</t>
  </si>
  <si>
    <t xml:space="preserve">     1541  Prestaciones CGT</t>
  </si>
  <si>
    <t>*    1.8.5  OTROS SERVICIOS GENERALES</t>
  </si>
  <si>
    <t xml:space="preserve">     2214  PROD ALIMENT PERSONA</t>
  </si>
  <si>
    <t xml:space="preserve">     2161  Material de limpieza</t>
  </si>
  <si>
    <t>**   E0088  ADM GOB ADQUISICIONES</t>
  </si>
  <si>
    <t>***  31111-1503  ADQUISICIONES</t>
  </si>
  <si>
    <t xml:space="preserve">     3992  Feria Municipal</t>
  </si>
  <si>
    <t>*    2.4.2  CULTURA</t>
  </si>
  <si>
    <t>**   E0092  FERIA MUNICIPAL</t>
  </si>
  <si>
    <t xml:space="preserve">     5671  Herramientas</t>
  </si>
  <si>
    <t xml:space="preserve">     5191  Otros mobiliarios</t>
  </si>
  <si>
    <t xml:space="preserve">     3821  Gto Orden Social</t>
  </si>
  <si>
    <t xml:space="preserve">     3721  Pasajes terr Nac</t>
  </si>
  <si>
    <t xml:space="preserve">     3521  Instal Mobil Adm</t>
  </si>
  <si>
    <t xml:space="preserve">     3511  Cons y mantto Inm</t>
  </si>
  <si>
    <t xml:space="preserve">     3221  Arrendam Edificios</t>
  </si>
  <si>
    <t xml:space="preserve">     3171  Serv Internet</t>
  </si>
  <si>
    <t xml:space="preserve">     3141  Serv Telefonía Trad</t>
  </si>
  <si>
    <t xml:space="preserve">     3111  Servicio de energía eléctrica</t>
  </si>
  <si>
    <t xml:space="preserve">     2921  Ref Edificios</t>
  </si>
  <si>
    <t xml:space="preserve">     2531  Medicinas y prod far</t>
  </si>
  <si>
    <t>**   E0086  ADM GOB OFICIAL MAYO</t>
  </si>
  <si>
    <t>**   E0085  ADM GOB AUDITORIO</t>
  </si>
  <si>
    <t>***  31111-1406  AUDITORIO</t>
  </si>
  <si>
    <t>**   E0082  ADM GOB BIBLIOTECAS</t>
  </si>
  <si>
    <t>***  31111-1403  DEPARTAMENTO DE BIBL</t>
  </si>
  <si>
    <t>*    2.5.6  OTROS SERVICIO EDUCATIVOS</t>
  </si>
  <si>
    <t>**   E0077  ADM GOB EDUCACIÓN Y</t>
  </si>
  <si>
    <t>***  31111-1401  DES DIR EDU CCO DEVO</t>
  </si>
  <si>
    <t>*    2.2.7  DESARROLLO REGIONAL</t>
  </si>
  <si>
    <t>**   E0075  ADM GOB DIR DES URBANO</t>
  </si>
  <si>
    <t>*    3.1.1  ASUNT ECONOMICOS Y COMERC</t>
  </si>
  <si>
    <t>**   E0073  FUNCIONES DE DESARRO</t>
  </si>
  <si>
    <t>***  31111-1202  SERVOS EMPRESARIALES</t>
  </si>
  <si>
    <t>**   E0072  FUNCIONES DE DESARRO</t>
  </si>
  <si>
    <t>***  31111-1201  DESP DIR DES ECONMCO</t>
  </si>
  <si>
    <t xml:space="preserve">     1342  Compensaciones por servicios</t>
  </si>
  <si>
    <t>*    1.7.3  OTROS ASUNTOS ORDEN PUBLI</t>
  </si>
  <si>
    <t>**   E0070  ADM GOB TRANSITO/ TRA</t>
  </si>
  <si>
    <t>***  31111-1103  TRANSTO Y TRANSPORTE</t>
  </si>
  <si>
    <t>*    1.7.2  PROTECCION CIVIL</t>
  </si>
  <si>
    <t>**   E0069  ADM GOB PROTEC CIVIL</t>
  </si>
  <si>
    <t>***  31111-1102  DIR MPAL PROTE CIVIL</t>
  </si>
  <si>
    <t xml:space="preserve">     3291  Otros Arrendamientos</t>
  </si>
  <si>
    <t xml:space="preserve">     3181  Servicio postal</t>
  </si>
  <si>
    <t xml:space="preserve">     2941  Ref Eq Cómputo</t>
  </si>
  <si>
    <t xml:space="preserve">     2931  Ref Mobiliario</t>
  </si>
  <si>
    <t xml:space="preserve">     2731  Artículos deportivos</t>
  </si>
  <si>
    <t xml:space="preserve">     2221  Prod Alim Animales</t>
  </si>
  <si>
    <t>**   E0067  ADM GOB DIR SEG PUBL</t>
  </si>
  <si>
    <t>*    2.6.8  OTROS GRUPOS VULNERABLES</t>
  </si>
  <si>
    <t>**   E0065  FUNCIONES DE DESARRO</t>
  </si>
  <si>
    <t>**   E0064  JEFATURA DE ZONA R</t>
  </si>
  <si>
    <t>***  31111-0904  COPLADEM</t>
  </si>
  <si>
    <t>**   E0063  FUNCIONES DE DESARRO</t>
  </si>
  <si>
    <t>***  31111-0903  DEPARTAMENTO DE SALUD</t>
  </si>
  <si>
    <t>**   S0141  PIECIS Programa de I</t>
  </si>
  <si>
    <t xml:space="preserve">     4415  AYUDAS Y APOYOS</t>
  </si>
  <si>
    <t>**   E0059  ADM GOB DIR DE SOCIAL</t>
  </si>
  <si>
    <t>***  31111-0807  PANTEONES</t>
  </si>
  <si>
    <t>**   E0057  ADM GOB ERCADO MPAL</t>
  </si>
  <si>
    <t>***  31111-0806  MERCADO MUNICIPAL</t>
  </si>
  <si>
    <t>**   E0056  ADM GOB RASTRO MPAL</t>
  </si>
  <si>
    <t>***  31111-0805  RASTRO MUNICIPAL</t>
  </si>
  <si>
    <t>**   E0055  ADM GOB PARQ Y JARDI</t>
  </si>
  <si>
    <t>***  31111-0804  PARQUES Y JARDINES</t>
  </si>
  <si>
    <t>*    2.1.1  ORDENACION DE DESECHOS</t>
  </si>
  <si>
    <t>**   E0053  ADM GOB DEPTO LIMPIA</t>
  </si>
  <si>
    <t>***  31111-0803  DEPARTAMENTO DE LIMPIA</t>
  </si>
  <si>
    <t>**   E0052  ADM GOB DIR ALUM PUB</t>
  </si>
  <si>
    <t>**   E0051  ADM GOB DIR SER PUBL</t>
  </si>
  <si>
    <t>***  31111-0801  DESP DIR SER PUBLCOS</t>
  </si>
  <si>
    <t>**   E0049  AREA DE CONSTRUCCION</t>
  </si>
  <si>
    <t>***  31111-0706  AREA DE CONSTRUCCION</t>
  </si>
  <si>
    <t>**   E0091  ADMON DPTO MAT Y E. P</t>
  </si>
  <si>
    <t>***  31111-0705  DEPARTAMENTO DE MATE</t>
  </si>
  <si>
    <t xml:space="preserve">     3531  Instal BInformat</t>
  </si>
  <si>
    <t>**   E0046  ADM GOB DEPTO CONTROL OBRA</t>
  </si>
  <si>
    <t>**   E0042  AREA DE PLANEACIÓN</t>
  </si>
  <si>
    <t>***  31111-0702  PRESPTOS Y PROYECTOS</t>
  </si>
  <si>
    <t>**   E0041  ADM GOB DIR OBRA PUB</t>
  </si>
  <si>
    <t>***  31111-0701  DESP DIR OBRA PUBLCA</t>
  </si>
  <si>
    <t>**   O0040  Apoyo a la función p</t>
  </si>
  <si>
    <t>***  31111-0604  EVAL Y CONTR DE OBRA</t>
  </si>
  <si>
    <t>*    1.1.2  FISCALIZACION</t>
  </si>
  <si>
    <t>**   O0039  Apoyo a la función p</t>
  </si>
  <si>
    <t>***  31111-0603  ASUNTOS JURI ADMTIVO</t>
  </si>
  <si>
    <t>**   O0038  Apoyo a la función p</t>
  </si>
  <si>
    <t>***  31111-0602  AUD GUB Y REVCTA PUB</t>
  </si>
  <si>
    <t>**   O0037  Apoyo a la función p</t>
  </si>
  <si>
    <t>***  31111-0601  DESPACHO DEL CONTRALOR</t>
  </si>
  <si>
    <t>**   E0087  ADM GOB INFORMATICA</t>
  </si>
  <si>
    <t>***  31111-0505  DEPARTAMENTO DE INFO</t>
  </si>
  <si>
    <t>*    1.8.1  SERV REGISTRALES Y ADMVOS</t>
  </si>
  <si>
    <t>**   E0036  ADM GOB COT PATRIMO</t>
  </si>
  <si>
    <t>***  31111-0504  CONTROL PATRIMONIAL</t>
  </si>
  <si>
    <t>**   E0035  ADM GOB CATAS Y PRED</t>
  </si>
  <si>
    <t>***  31111-0503  CATASTRO Y PREDIAL</t>
  </si>
  <si>
    <t>**   E0034  ADMON GOB DPTO CONTA</t>
  </si>
  <si>
    <t>***  31111-0502  CONTABILIDAD</t>
  </si>
  <si>
    <t>**   E0026  ADMN GOB DESP TESORER</t>
  </si>
  <si>
    <t>**   E0025  ADM GOB ARCHIVO HISTORICO</t>
  </si>
  <si>
    <t>***  31111-0407  ARCHIVO HISTORICO</t>
  </si>
  <si>
    <t>*    1.2.2  PROCURACION DE JUSTICIA</t>
  </si>
  <si>
    <t>**   E0024  ADM GOB JUZGADO ADMI</t>
  </si>
  <si>
    <t>***  31111-0406  JUZGADO ADMISTTIVO</t>
  </si>
  <si>
    <t>*    1.8.4  ACCESO INFORMAC PUBLICA</t>
  </si>
  <si>
    <t>**   E0023  ADM GOB ACCESO INFOR</t>
  </si>
  <si>
    <t>***  31111-0405  UNID ACCESO A INFORM</t>
  </si>
  <si>
    <t>**   E0022  ADM GOB RECLUT Y EXT</t>
  </si>
  <si>
    <t>***  31111-0404  RECLUTTO Y EXTRANJER</t>
  </si>
  <si>
    <t>*    1.3.5  ASUNTOS JURIDICOS</t>
  </si>
  <si>
    <t>**   E0021  ADMON GOB DEP JURIDI</t>
  </si>
  <si>
    <t>***  31111-0403  DEPARTAMENTO JURIDICO</t>
  </si>
  <si>
    <t>**   G0020  REGULARIZACION Y SUPERVISION</t>
  </si>
  <si>
    <t>***  31111-0402  DIR REGTOS FISCALIZA</t>
  </si>
  <si>
    <t>*    1.3.2  POLITICA INTERIOR</t>
  </si>
  <si>
    <t>**   E0019  ADMON GOB SRIO AYUNT</t>
  </si>
  <si>
    <t>***  31111-0401  DESP SRIO AYUNTAMNTO</t>
  </si>
  <si>
    <t>*    1.8.3  SERV COMUNICACION Y MEDIO</t>
  </si>
  <si>
    <t>**   E0018  ADMON GOB COM SOCIAL</t>
  </si>
  <si>
    <t>***  31111-0303  COMUNICACION SOCIAL</t>
  </si>
  <si>
    <t>*    1.3.1  PRESIDENCIA/GUBERNATURA</t>
  </si>
  <si>
    <t>***  31111-0301  DESP SRIO PARTICULAR</t>
  </si>
  <si>
    <t>**   E0014  ADMON GOB DESP PRESI</t>
  </si>
  <si>
    <t>***  31111-0201  DESPACHO DEL PRESIDENTE</t>
  </si>
  <si>
    <t xml:space="preserve">     1595  Fondo de ahorro LECR</t>
  </si>
  <si>
    <t xml:space="preserve">     1111  Dietas</t>
  </si>
  <si>
    <t>*    1.1.1  LEGISLACION</t>
  </si>
  <si>
    <t>**   E0013  ADMON GOB REGIDORES</t>
  </si>
  <si>
    <t>***  31111-0103  REGIDORES</t>
  </si>
  <si>
    <t xml:space="preserve">     1551  Capacitación SP</t>
  </si>
  <si>
    <t>**   E0002  ADMON GOB  SINDICO</t>
  </si>
  <si>
    <t>***  31111-0102  SINDICO</t>
  </si>
  <si>
    <t>**   E0001  ADMON GOB PRESIDENTE</t>
  </si>
  <si>
    <t>***  31111-0101  PRESIDENTE</t>
  </si>
  <si>
    <t xml:space="preserve">     2121  Maty útiles impresi</t>
  </si>
  <si>
    <t xml:space="preserve">     3831  Congresos y convenciones</t>
  </si>
  <si>
    <t xml:space="preserve">     4454  AYUDAS SOC AGRUPACIO</t>
  </si>
  <si>
    <t xml:space="preserve">     2741  Productos textiles</t>
  </si>
  <si>
    <t xml:space="preserve">     4331  Subsidios para inversión</t>
  </si>
  <si>
    <t xml:space="preserve">     3611  Difusión Activ Gub</t>
  </si>
  <si>
    <t xml:space="preserve">     2522  Plaguicidas y pesticidas</t>
  </si>
  <si>
    <t xml:space="preserve">     2231  Utensilios alimentac</t>
  </si>
  <si>
    <t>**   E0071  ADM GOB CARCEL MPAL</t>
  </si>
  <si>
    <t>***  31111-1104  CARCEL MUNICIPAL</t>
  </si>
  <si>
    <t xml:space="preserve">     2171  Mat y útiles Enseñ</t>
  </si>
  <si>
    <t xml:space="preserve">     3591  Serv Jardinería</t>
  </si>
  <si>
    <t xml:space="preserve">     2591  OTROS PRODUCTOS QUIMICOS</t>
  </si>
  <si>
    <t xml:space="preserve">     2541  Mat acc y sum Méd</t>
  </si>
  <si>
    <t xml:space="preserve">     2493  MAT DIV PARA MATANZA</t>
  </si>
  <si>
    <t xml:space="preserve">     2521  Fertilizantes y abonos</t>
  </si>
  <si>
    <t xml:space="preserve">     2492  MAT DIV JARDINERIA</t>
  </si>
  <si>
    <t xml:space="preserve">     3312  Servicios de contabilidad</t>
  </si>
  <si>
    <t xml:space="preserve">     4212  TRANS CASA CULTURA</t>
  </si>
  <si>
    <t xml:space="preserve">     4211  Transf otor DIF Mpal</t>
  </si>
  <si>
    <t xml:space="preserve">     3313  Servicios de auditoría</t>
  </si>
  <si>
    <t xml:space="preserve">     3614  Inser y Pub prop dep</t>
  </si>
  <si>
    <t>*    2.6.9  OTROS SEGURIDAD SOCIAL</t>
  </si>
  <si>
    <t xml:space="preserve">     4452  AYUDA INST SALUD</t>
  </si>
  <si>
    <t>*    2.3.3  GENER RECURSOS PARA SALUD</t>
  </si>
  <si>
    <t>**   E0015  AYUDAS SOCIALES</t>
  </si>
  <si>
    <t xml:space="preserve">     3761  Viáticos Extranjero</t>
  </si>
  <si>
    <t xml:space="preserve">     5641  Sist AA calefacció</t>
  </si>
  <si>
    <t>**   E0012  COM TRAB REGIDOR 10</t>
  </si>
  <si>
    <t>**   E0011  COM TRAB REGIDOR 9</t>
  </si>
  <si>
    <t>**   E0010  COM TRAB REGIDOR 8</t>
  </si>
  <si>
    <t>**   E0009  COM TRAB REGIDOR 7</t>
  </si>
  <si>
    <t>**   E0008  COM TRAB REGIDOR 6</t>
  </si>
  <si>
    <t>**   E0007  COM TRAB REGIDOR 5</t>
  </si>
  <si>
    <t>**   E0006  COM TRAB REGIDOR 4</t>
  </si>
  <si>
    <t>**   E0005  COM TRAB REGIDOR 3</t>
  </si>
  <si>
    <t>**   E0004  COM TRAB REGIDOR 2</t>
  </si>
  <si>
    <t>**   E0003  COM TRAB REGIDOR 1</t>
  </si>
  <si>
    <t>CONCEPTO</t>
  </si>
  <si>
    <t>RESUMEN</t>
  </si>
  <si>
    <t>PARCIAL</t>
  </si>
  <si>
    <t>IMPORTE</t>
  </si>
  <si>
    <t>RECURSO MUNICIPAL</t>
  </si>
  <si>
    <t>RAMO 33</t>
  </si>
  <si>
    <t>REMANENTES</t>
  </si>
  <si>
    <t>FONDO DE APORTACIONES PARA LA INFRAESTRUCTURA SOCIAL MUNICIPAL 2013</t>
  </si>
  <si>
    <t>FONDO DE APORTACIONES PARA LA INFRAESTRUCTURA SOCIAL MUNICIPAL 2014</t>
  </si>
  <si>
    <t>FONDO DE APORTACIONES PARA LA INFRAESTRUCTURA SOCIAL MUNICIPAL 2015</t>
  </si>
  <si>
    <t>FONDO DE APORTACIONES PARA LA INFRAESTRUCTURA SOCIAL MUNICIPAL 2016</t>
  </si>
  <si>
    <t>FONDO DE APORTACIONES PARA EL FORTALECIMIENTO DE LOS MUNICIPIOS 2016</t>
  </si>
  <si>
    <t>REMANENTE CONVENIOS FEDERALES 2014</t>
  </si>
  <si>
    <t>PRESUPUESTO DE EGRESOS  EJERCICIO FISCAL  2016</t>
  </si>
  <si>
    <t xml:space="preserve">CONCEPTO </t>
  </si>
  <si>
    <t>2016</t>
  </si>
  <si>
    <t xml:space="preserve">TOTAL </t>
  </si>
  <si>
    <t xml:space="preserve">     3392  Serv Prof Medicos </t>
  </si>
  <si>
    <t xml:space="preserve">     4415 Ayudas y apoyos</t>
  </si>
  <si>
    <t xml:space="preserve">     3331  Servicios de Consultoria</t>
  </si>
  <si>
    <t xml:space="preserve">     4457  AYUDA SOCIALES</t>
  </si>
  <si>
    <t>*    2.6.1  ENFERMEDAD E INCAPACIDAD</t>
  </si>
  <si>
    <t xml:space="preserve">     4419  AYUDAS CAPACID DIFER</t>
  </si>
  <si>
    <t xml:space="preserve">     4451  Donativos Inst sin</t>
  </si>
  <si>
    <t>**   E0016  ADMON GOB DESP SRIO PART</t>
  </si>
  <si>
    <t xml:space="preserve">     4441  Ayudas sociales a act. cientif o academicas</t>
  </si>
  <si>
    <t xml:space="preserve">     5661  Accesorios de iluminación</t>
  </si>
  <si>
    <t xml:space="preserve">     3612 Difusion por medios alternativos</t>
  </si>
  <si>
    <t xml:space="preserve">    5231 camaras fotograficas y de video</t>
  </si>
  <si>
    <t xml:space="preserve">     3791 Otros servicios de traslado y hosp.</t>
  </si>
  <si>
    <t xml:space="preserve">     3321  Serv de diseño</t>
  </si>
  <si>
    <t xml:space="preserve">     3181 Servicio postal</t>
  </si>
  <si>
    <t xml:space="preserve">     3111  Energía eléctrica</t>
  </si>
  <si>
    <t xml:space="preserve">     3181  Servicio Postal</t>
  </si>
  <si>
    <t xml:space="preserve">     4424  ESTIMULOS A CONTRIBUYENTES</t>
  </si>
  <si>
    <t xml:space="preserve">     3791 Otros Serv Traslado </t>
  </si>
  <si>
    <t xml:space="preserve">     2411 MATERIALES CONSTR NO METALICOS</t>
  </si>
  <si>
    <t xml:space="preserve">     2421 MATERIALES CONSTR</t>
  </si>
  <si>
    <t xml:space="preserve">    2431 CAL Y YESO</t>
  </si>
  <si>
    <t xml:space="preserve">    2441 MADERA</t>
  </si>
  <si>
    <t xml:space="preserve">    2471 ART METALICOS PARA CONST</t>
  </si>
  <si>
    <t xml:space="preserve">    2481 MATER COMPLEMENTARIOS</t>
  </si>
  <si>
    <t xml:space="preserve">    2491 MATER ART CONST Y REPARACION HULES</t>
  </si>
  <si>
    <t xml:space="preserve">    2561 FIBRAS SINTETICAS, HULES</t>
  </si>
  <si>
    <t xml:space="preserve">    2722 PRENDAS DE PROTECCION</t>
  </si>
  <si>
    <t xml:space="preserve">    2911 HERRAMIENTAS MENORES</t>
  </si>
  <si>
    <t xml:space="preserve">    3261 ARRENDAMIENTO DE EQUIPO TRANSP</t>
  </si>
  <si>
    <t>**   E0058  ADM GOB ERCADO MPAL</t>
  </si>
  <si>
    <t xml:space="preserve">     2351  Prod Químicos</t>
  </si>
  <si>
    <t xml:space="preserve">     3251  ArrVeh p Seg Pub</t>
  </si>
  <si>
    <t xml:space="preserve">     4415  Ayudas y apoyos</t>
  </si>
  <si>
    <t xml:space="preserve">     5151 Equipo de computo</t>
  </si>
  <si>
    <t>**   E0093 PROGRAMA MI CASA DIFERENTE</t>
  </si>
  <si>
    <t>*    2.2.5 VIVIENDA</t>
  </si>
  <si>
    <t xml:space="preserve">     6111 Edif. Habitacional</t>
  </si>
  <si>
    <t>***  31111-0902  ENLACE MPAL OPORTUNI</t>
  </si>
  <si>
    <t>**   E0060  ADM GOB OPORTUNIDADES</t>
  </si>
  <si>
    <t xml:space="preserve">     4422  Despensas</t>
  </si>
  <si>
    <t xml:space="preserve">     1592 Otras Prestaciones</t>
  </si>
  <si>
    <t xml:space="preserve">     2832  MATERIALES PARA SEGU</t>
  </si>
  <si>
    <t xml:space="preserve">     3371  Serv Protección</t>
  </si>
  <si>
    <t xml:space="preserve">     3121  Servicio de gas</t>
  </si>
  <si>
    <t xml:space="preserve">     3252  ArrenVehp ServAdm</t>
  </si>
  <si>
    <t xml:space="preserve">     5491  Otro equipo de transporte</t>
  </si>
  <si>
    <t xml:space="preserve">     5651  Eq Comunicación</t>
  </si>
  <si>
    <r>
      <t>3271 </t>
    </r>
    <r>
      <rPr>
        <sz val="11"/>
        <color indexed="63"/>
        <rFont val="Arial"/>
        <family val="2"/>
      </rPr>
      <t>Arrendamiento de activos intangibles</t>
    </r>
  </si>
  <si>
    <t>***  31111-1504 RECURSOS HUMANOS</t>
  </si>
  <si>
    <t xml:space="preserve">** E0089 ADM GOB REC HUMANOS </t>
  </si>
  <si>
    <t xml:space="preserve">* 1.8.5 OTROS SERVICIOS GENERALES </t>
  </si>
  <si>
    <t xml:space="preserve">     1221   Remun Eventuales</t>
  </si>
  <si>
    <t xml:space="preserve">     1331 Remun horas extras</t>
  </si>
  <si>
    <t xml:space="preserve">     1312  Prima antigüedad</t>
  </si>
  <si>
    <t>**   U0086  CONVENIO CENTROS CASSA</t>
  </si>
  <si>
    <t xml:space="preserve">     4458  AYUDA SOCIAL CENTROS CASSA</t>
  </si>
  <si>
    <t>CTAS. POR OBJETO</t>
  </si>
  <si>
    <t>IMPORTE ANUAL</t>
  </si>
  <si>
    <t>RAMO 33- FONDO DE APORTACIONES PARA LA INFRAESTRUCTURA SOCIAL MUNICIPAL 2016</t>
  </si>
  <si>
    <t>****  51607  FAISM (Fondo 1) 2016</t>
  </si>
  <si>
    <t>***   1.5.1  ASUNTOS FINANCIEROS</t>
  </si>
  <si>
    <t>**    I0008  FAISM (SERV,FINANCIERO)</t>
  </si>
  <si>
    <t>*     31111-0501  DESPACHO DEL TESORERO</t>
  </si>
  <si>
    <t xml:space="preserve">      3411  Serv Financieros</t>
  </si>
  <si>
    <t>***   2.1.3  ORDENACION DE AGUAS RESID</t>
  </si>
  <si>
    <t>**    I0113  DRENAJE Y LETRINAS</t>
  </si>
  <si>
    <t>*     31111-0703  CONTROL DE OBRA</t>
  </si>
  <si>
    <t xml:space="preserve">      6141  División terrenos</t>
  </si>
  <si>
    <t>**    S0134  PROG IMPUL D MI COMU</t>
  </si>
  <si>
    <t>**    S0135  PROG SERV BAS MI COL</t>
  </si>
  <si>
    <t>***   2.2.1  URBANIZACION</t>
  </si>
  <si>
    <t>**    I0009  FAISM OBRA INTERESES</t>
  </si>
  <si>
    <t>**    I0115  URBANIZACION</t>
  </si>
  <si>
    <t>***   2.2.3  ABASTECIMIENTO DE AGUA</t>
  </si>
  <si>
    <t>**    I0007  AGUA POTABLE FONDO 1</t>
  </si>
  <si>
    <t>***   2.2.4  ALUMBRADO PUBLICO</t>
  </si>
  <si>
    <t>**    I0118  ELECTRIFICACION</t>
  </si>
  <si>
    <t>***   2.2.5  VIVIENDA</t>
  </si>
  <si>
    <t>**    I0132  MEJORAMIENTO DE VIVIENDA</t>
  </si>
  <si>
    <t xml:space="preserve">      6111  Edificación habitacional</t>
  </si>
  <si>
    <t>**    S0137  PROGR IMPUL DL HOGAR</t>
  </si>
  <si>
    <t>***   4.1.1  DEUDA PUBLICA INTERNA</t>
  </si>
  <si>
    <t>**    I0028  INDIRECTOS RAMO 33 FISM</t>
  </si>
  <si>
    <t>RAMO 33- FONDO DE APORTACIONES PARA EL FORTALECIMIENTO DE LOS MUNICIPIOS 2016</t>
  </si>
  <si>
    <t>****  51608  FORTAMUN (Fondo 2) 2016</t>
  </si>
  <si>
    <t>***   1.3.4  FUNCION PUBLICA</t>
  </si>
  <si>
    <t>**    I0001  VARIOS FORTAMUN</t>
  </si>
  <si>
    <t>*     31111-1501  DESP OFICIAL MAYOR</t>
  </si>
  <si>
    <t xml:space="preserve">      2612  Combus p Serv pub</t>
  </si>
  <si>
    <t xml:space="preserve">      2961  Ref Eq Transporte</t>
  </si>
  <si>
    <t xml:space="preserve">      2981  Ref Otros Equipos</t>
  </si>
  <si>
    <t xml:space="preserve">      3451  Seg Bienes patrimon</t>
  </si>
  <si>
    <t xml:space="preserve">      3481  Comisiones por ventas</t>
  </si>
  <si>
    <t xml:space="preserve">      3551  Mantto Vehíc</t>
  </si>
  <si>
    <t xml:space="preserve">      3571  Instal Maqy otros</t>
  </si>
  <si>
    <t>**    I0004  VARIOS FORTAMUN</t>
  </si>
  <si>
    <t>**    I0032  DAP FORTAMUN</t>
  </si>
  <si>
    <t xml:space="preserve">      3991  Deficiente Alumbrado Publico</t>
  </si>
  <si>
    <t>***   1.7.1  POLICIA</t>
  </si>
  <si>
    <t>**    I0068  SEGURIDAD PUBLICA FORTAMUN</t>
  </si>
  <si>
    <t>*     31111-1101  DES DIR SEG PUB TRAN</t>
  </si>
  <si>
    <t xml:space="preserve">      1131  Sueldos Base</t>
  </si>
  <si>
    <t xml:space="preserve">      1311  Prima quinquenal</t>
  </si>
  <si>
    <t xml:space="preserve">      1321  Prima Vacacional</t>
  </si>
  <si>
    <t xml:space="preserve">      1323  Gratificación de fin de año</t>
  </si>
  <si>
    <t xml:space="preserve">      1413  Aportaciones IMSS</t>
  </si>
  <si>
    <t xml:space="preserve">      1522  Liquid por indem</t>
  </si>
  <si>
    <t xml:space="preserve">      1593  Despensa</t>
  </si>
  <si>
    <t xml:space="preserve">      1594  Fondo de ahorro</t>
  </si>
  <si>
    <t xml:space="preserve">      1713  PREMIO POR ASISTENCIA</t>
  </si>
  <si>
    <t xml:space="preserve">      1714  PREMIO POR PUNTUALIDAD</t>
  </si>
  <si>
    <t xml:space="preserve">      2111  Mat y útiles oficin</t>
  </si>
  <si>
    <t xml:space="preserve">      2141  Mat y útiles Tec In</t>
  </si>
  <si>
    <t xml:space="preserve">      2151  Mat impreso  e info</t>
  </si>
  <si>
    <t xml:space="preserve">      2212  Prod Alimen instal</t>
  </si>
  <si>
    <t xml:space="preserve">      2214  PROD ALIMENT PERSONA</t>
  </si>
  <si>
    <t xml:space="preserve">      2221  Prod Alim Animales</t>
  </si>
  <si>
    <t xml:space="preserve">      2231  Utensilios alimentac</t>
  </si>
  <si>
    <t xml:space="preserve">      2461  Mat Eléctrico</t>
  </si>
  <si>
    <t xml:space="preserve">      2471  Estructuras y manufacturas</t>
  </si>
  <si>
    <t xml:space="preserve">      2491  Materiales diversos</t>
  </si>
  <si>
    <t xml:space="preserve">      2511  Sustancias químicas</t>
  </si>
  <si>
    <t xml:space="preserve">      2561  Fibras sintéticas</t>
  </si>
  <si>
    <t xml:space="preserve">      2711  Vestuario y uniformes</t>
  </si>
  <si>
    <t xml:space="preserve">      2722  Prendas protec Pers</t>
  </si>
  <si>
    <t xml:space="preserve">      2731  Artículos deportivos</t>
  </si>
  <si>
    <t xml:space="preserve">      2821  Mat Seg Pública</t>
  </si>
  <si>
    <t xml:space="preserve">      2991  Ref Otros bmuebles</t>
  </si>
  <si>
    <t xml:space="preserve">      3341  Servicios de capacitación</t>
  </si>
  <si>
    <t xml:space="preserve">      3751  Viáticos nacionales</t>
  </si>
  <si>
    <t xml:space="preserve">      3941  Sentencias</t>
  </si>
  <si>
    <t xml:space="preserve">      3951  Penas multas acc</t>
  </si>
  <si>
    <t xml:space="preserve">      3981  Impuesto sobre nóminas</t>
  </si>
  <si>
    <t xml:space="preserve">      4481  Ayudas Desastres nat</t>
  </si>
  <si>
    <t xml:space="preserve">      5151  Computadoras</t>
  </si>
  <si>
    <t xml:space="preserve">      5491  Otro equipo de transporte</t>
  </si>
  <si>
    <t>**    L0068  SENTENCIAS Y RESOLUCIONES</t>
  </si>
  <si>
    <t>**    S0099  SUBSEMUN</t>
  </si>
  <si>
    <t xml:space="preserve">      1592  Otras prestaciones</t>
  </si>
  <si>
    <t xml:space="preserve">      3791  Otros Serv Traslado</t>
  </si>
  <si>
    <t>**    I0119  ALUMBRADO FORTAMUN</t>
  </si>
  <si>
    <t>*     31111-0802  ALUMBRADO PUBLICO</t>
  </si>
  <si>
    <t>***   2.3.1  PREST SER SALUD COMUNIDAD</t>
  </si>
  <si>
    <t xml:space="preserve">      3921  Otros impuestos y derechos</t>
  </si>
  <si>
    <t>**    D0125  DEUDA PUBLICA</t>
  </si>
  <si>
    <t xml:space="preserve">      9111  AMOR DEUDA INST CRED</t>
  </si>
  <si>
    <t xml:space="preserve">      9211  Int DInterna Inst</t>
  </si>
  <si>
    <t>****  51307  REMANENTE FAISM 2013</t>
  </si>
  <si>
    <t>****  51407  FISM 2014</t>
  </si>
  <si>
    <t>***   1.3.9  OTROS POLITICA DE GOBIERN</t>
  </si>
  <si>
    <t>**    I0029  DESARROLLO INSTITUCIONAL</t>
  </si>
  <si>
    <t>**    S0136  PROG CONTIN ECON RAM</t>
  </si>
  <si>
    <t>****  51507  FAISM (Fondo 1) 2015</t>
  </si>
  <si>
    <t>****  51508  FORTAMUN (Fondo 2) 2015</t>
  </si>
  <si>
    <t>****  51403  CONVENIOS FEDERALES 2014</t>
  </si>
  <si>
    <t>***   2.4.1  DEPORTE Y RECREACION</t>
  </si>
  <si>
    <t>**    S0105  CONADE</t>
  </si>
  <si>
    <t xml:space="preserve">      6121  Edificación no habitacional</t>
  </si>
  <si>
    <t>****  61502  Convenio Estatal 2015</t>
  </si>
  <si>
    <t>**    S0100  INSTALACIONES DEPORTIVAS</t>
  </si>
  <si>
    <t>**    S0140  PICI  Programa impulso de comunidad indigena</t>
  </si>
  <si>
    <t>****  71206  REMANENTE PROGRAMAS</t>
  </si>
  <si>
    <t>**    S0033  PROGRAMAS ESPECIALES</t>
  </si>
  <si>
    <t>****  71305  APOTACIONES BENEFECIARIOS 2013</t>
  </si>
  <si>
    <t>**    R0001  OBRA RECURSOS PROPIOS</t>
  </si>
  <si>
    <t>****  71405  APORTACION BENEFICIARIOS 2014</t>
  </si>
  <si>
    <t>****  71505  APORTACION BENEFICIARIOS 2015</t>
  </si>
  <si>
    <t>RECURSO MUNICIPAL 2016</t>
  </si>
  <si>
    <t>REMANENTE RECURSO MUNICIPAL 2015</t>
  </si>
  <si>
    <t>FONDO DE APORTACIONES PARA EL FORTALECIMIENTO DE LOS MUNICIPIOS 2015</t>
  </si>
  <si>
    <t>REMANENTES CONVENIOS ESTATALES 2015</t>
  </si>
  <si>
    <t>REMANENTE PROGRAMAS ESPECIALES  2012</t>
  </si>
  <si>
    <t xml:space="preserve">REMANENTE APORTACIONES BENEFICIARIOS 2013 </t>
  </si>
  <si>
    <t>REMANENTE APORTACIONES BENEFICIARIOS 2014</t>
  </si>
  <si>
    <t>REMANENTE APORTACIONES BENEFICIARIOS 2015</t>
  </si>
  <si>
    <t>TOTAL PRESUPUESTO DE EGRESOS  2016</t>
  </si>
  <si>
    <t xml:space="preserve">11501 REMANENTE RECURSO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</si>
</sst>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;\-#,##0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222222"/>
      <name val="Arial"/>
      <family val="2"/>
    </font>
    <font>
      <sz val="11"/>
      <color indexed="63"/>
      <name val="Arial"/>
      <family val="2"/>
    </font>
    <font>
      <sz val="10"/>
      <color rgb="FF00B0F0"/>
      <name val="Arial"/>
      <family val="2"/>
    </font>
    <font>
      <i/>
      <sz val="10"/>
      <name val="Arial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6" fillId="0" borderId="0" xfId="0" applyFont="1" applyAlignment="1">
      <alignment vertical="center"/>
    </xf>
    <xf numFmtId="43" fontId="1" fillId="0" borderId="0" xfId="1" applyFont="1"/>
    <xf numFmtId="49" fontId="10" fillId="5" borderId="1" xfId="0" applyNumberFormat="1" applyFont="1" applyFill="1" applyBorder="1" applyAlignment="1" applyProtection="1">
      <alignment horizontal="center"/>
    </xf>
    <xf numFmtId="43" fontId="10" fillId="5" borderId="1" xfId="1" applyFont="1" applyFill="1" applyBorder="1" applyAlignment="1" applyProtection="1">
      <alignment horizontal="center"/>
    </xf>
    <xf numFmtId="43" fontId="11" fillId="5" borderId="1" xfId="1" applyFont="1" applyFill="1" applyBorder="1" applyAlignment="1" applyProtection="1"/>
    <xf numFmtId="49" fontId="11" fillId="6" borderId="1" xfId="0" applyNumberFormat="1" applyFont="1" applyFill="1" applyBorder="1" applyAlignment="1" applyProtection="1">
      <alignment horizontal="left"/>
    </xf>
    <xf numFmtId="43" fontId="11" fillId="6" borderId="1" xfId="1" applyFont="1" applyFill="1" applyBorder="1" applyAlignment="1" applyProtection="1"/>
    <xf numFmtId="43" fontId="12" fillId="6" borderId="1" xfId="1" applyFont="1" applyFill="1" applyBorder="1"/>
    <xf numFmtId="49" fontId="11" fillId="7" borderId="1" xfId="0" applyNumberFormat="1" applyFont="1" applyFill="1" applyBorder="1" applyAlignment="1" applyProtection="1">
      <alignment horizontal="left"/>
    </xf>
    <xf numFmtId="43" fontId="11" fillId="7" borderId="1" xfId="1" applyFont="1" applyFill="1" applyBorder="1" applyAlignment="1" applyProtection="1"/>
    <xf numFmtId="43" fontId="12" fillId="7" borderId="1" xfId="1" applyFont="1" applyFill="1" applyBorder="1"/>
    <xf numFmtId="43" fontId="13" fillId="7" borderId="1" xfId="1" applyFont="1" applyFill="1" applyBorder="1" applyAlignment="1" applyProtection="1"/>
    <xf numFmtId="43" fontId="1" fillId="8" borderId="0" xfId="1" applyFont="1" applyFill="1"/>
    <xf numFmtId="43" fontId="11" fillId="9" borderId="1" xfId="1" applyFont="1" applyFill="1" applyBorder="1" applyAlignment="1" applyProtection="1"/>
    <xf numFmtId="49" fontId="11" fillId="9" borderId="1" xfId="0" applyNumberFormat="1" applyFont="1" applyFill="1" applyBorder="1" applyAlignment="1" applyProtection="1">
      <alignment horizontal="left"/>
    </xf>
    <xf numFmtId="43" fontId="12" fillId="9" borderId="1" xfId="1" applyFont="1" applyFill="1" applyBorder="1"/>
    <xf numFmtId="43" fontId="11" fillId="7" borderId="3" xfId="1" applyFont="1" applyFill="1" applyBorder="1" applyAlignment="1" applyProtection="1"/>
    <xf numFmtId="49" fontId="11" fillId="7" borderId="3" xfId="0" applyNumberFormat="1" applyFont="1" applyFill="1" applyBorder="1" applyAlignment="1" applyProtection="1">
      <alignment horizontal="left"/>
    </xf>
    <xf numFmtId="43" fontId="11" fillId="9" borderId="3" xfId="1" applyFont="1" applyFill="1" applyBorder="1" applyAlignment="1" applyProtection="1"/>
    <xf numFmtId="49" fontId="11" fillId="10" borderId="0" xfId="0" applyNumberFormat="1" applyFont="1" applyFill="1" applyBorder="1" applyAlignment="1" applyProtection="1">
      <alignment horizontal="left"/>
    </xf>
    <xf numFmtId="43" fontId="11" fillId="9" borderId="1" xfId="1" applyFont="1" applyFill="1" applyBorder="1" applyAlignment="1" applyProtection="1">
      <alignment horizontal="right"/>
    </xf>
    <xf numFmtId="0" fontId="0" fillId="10" borderId="0" xfId="0" applyFill="1" applyBorder="1"/>
    <xf numFmtId="49" fontId="11" fillId="6" borderId="2" xfId="0" applyNumberFormat="1" applyFont="1" applyFill="1" applyBorder="1" applyAlignment="1" applyProtection="1">
      <alignment horizontal="left"/>
    </xf>
    <xf numFmtId="43" fontId="11" fillId="6" borderId="2" xfId="1" applyFont="1" applyFill="1" applyBorder="1" applyAlignment="1" applyProtection="1"/>
    <xf numFmtId="0" fontId="0" fillId="0" borderId="0" xfId="0" applyFill="1"/>
    <xf numFmtId="0" fontId="0" fillId="0" borderId="0" xfId="0" applyFont="1" applyFill="1"/>
    <xf numFmtId="0" fontId="12" fillId="7" borderId="1" xfId="0" applyFont="1" applyFill="1" applyBorder="1"/>
    <xf numFmtId="43" fontId="14" fillId="7" borderId="1" xfId="1" applyFont="1" applyFill="1" applyBorder="1" applyAlignment="1" applyProtection="1"/>
    <xf numFmtId="0" fontId="17" fillId="7" borderId="1" xfId="0" applyFont="1" applyFill="1" applyBorder="1"/>
    <xf numFmtId="0" fontId="12" fillId="6" borderId="1" xfId="0" applyFont="1" applyFill="1" applyBorder="1" applyAlignment="1">
      <alignment horizontal="left" vertical="center" wrapText="1"/>
    </xf>
    <xf numFmtId="43" fontId="12" fillId="6" borderId="1" xfId="1" applyFont="1" applyFill="1" applyBorder="1" applyAlignment="1" applyProtection="1"/>
    <xf numFmtId="49" fontId="2" fillId="0" borderId="12" xfId="2" applyNumberFormat="1" applyFill="1" applyBorder="1" applyAlignment="1">
      <alignment horizontal="left"/>
    </xf>
    <xf numFmtId="165" fontId="2" fillId="0" borderId="1" xfId="2" applyNumberFormat="1" applyFill="1" applyBorder="1"/>
    <xf numFmtId="164" fontId="2" fillId="0" borderId="13" xfId="2" applyNumberFormat="1" applyFill="1" applyBorder="1"/>
    <xf numFmtId="164" fontId="2" fillId="0" borderId="1" xfId="2" applyNumberFormat="1" applyFill="1" applyBorder="1"/>
    <xf numFmtId="43" fontId="0" fillId="0" borderId="13" xfId="1" applyFont="1" applyFill="1" applyBorder="1"/>
    <xf numFmtId="43" fontId="0" fillId="0" borderId="13" xfId="1" applyFont="1" applyBorder="1"/>
    <xf numFmtId="164" fontId="15" fillId="0" borderId="1" xfId="2" applyNumberFormat="1" applyFont="1" applyFill="1" applyBorder="1"/>
    <xf numFmtId="43" fontId="8" fillId="0" borderId="13" xfId="1" applyFont="1" applyBorder="1"/>
    <xf numFmtId="164" fontId="19" fillId="0" borderId="1" xfId="2" applyNumberFormat="1" applyFont="1" applyFill="1" applyBorder="1"/>
    <xf numFmtId="164" fontId="2" fillId="0" borderId="13" xfId="2" applyNumberFormat="1" applyFont="1" applyFill="1" applyBorder="1"/>
    <xf numFmtId="164" fontId="2" fillId="0" borderId="1" xfId="2" applyNumberFormat="1" applyFont="1" applyFill="1" applyBorder="1"/>
    <xf numFmtId="164" fontId="20" fillId="0" borderId="13" xfId="2" applyNumberFormat="1" applyFont="1" applyFill="1" applyBorder="1"/>
    <xf numFmtId="49" fontId="2" fillId="0" borderId="14" xfId="2" applyNumberFormat="1" applyFill="1" applyBorder="1" applyAlignment="1">
      <alignment horizontal="left"/>
    </xf>
    <xf numFmtId="164" fontId="2" fillId="0" borderId="15" xfId="2" applyNumberFormat="1" applyFill="1" applyBorder="1"/>
    <xf numFmtId="43" fontId="0" fillId="0" borderId="16" xfId="1" applyFont="1" applyBorder="1"/>
    <xf numFmtId="49" fontId="2" fillId="11" borderId="12" xfId="2" applyNumberFormat="1" applyFill="1" applyBorder="1" applyAlignment="1">
      <alignment horizontal="left"/>
    </xf>
    <xf numFmtId="165" fontId="2" fillId="11" borderId="1" xfId="2" applyNumberFormat="1" applyFill="1" applyBorder="1"/>
    <xf numFmtId="164" fontId="2" fillId="11" borderId="13" xfId="2" applyNumberFormat="1" applyFill="1" applyBorder="1"/>
    <xf numFmtId="49" fontId="15" fillId="11" borderId="12" xfId="2" applyNumberFormat="1" applyFont="1" applyFill="1" applyBorder="1" applyAlignment="1">
      <alignment horizontal="left"/>
    </xf>
    <xf numFmtId="165" fontId="15" fillId="11" borderId="1" xfId="2" applyNumberFormat="1" applyFont="1" applyFill="1" applyBorder="1"/>
    <xf numFmtId="43" fontId="8" fillId="11" borderId="13" xfId="1" applyFont="1" applyFill="1" applyBorder="1"/>
    <xf numFmtId="164" fontId="2" fillId="11" borderId="1" xfId="2" applyNumberFormat="1" applyFill="1" applyBorder="1"/>
    <xf numFmtId="43" fontId="0" fillId="11" borderId="13" xfId="1" applyFont="1" applyFill="1" applyBorder="1"/>
    <xf numFmtId="0" fontId="7" fillId="12" borderId="7" xfId="0" applyFont="1" applyFill="1" applyBorder="1" applyAlignment="1">
      <alignment horizontal="center"/>
    </xf>
    <xf numFmtId="0" fontId="7" fillId="12" borderId="8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/>
    </xf>
    <xf numFmtId="49" fontId="15" fillId="12" borderId="12" xfId="2" applyNumberFormat="1" applyFont="1" applyFill="1" applyBorder="1" applyAlignment="1">
      <alignment horizontal="left"/>
    </xf>
    <xf numFmtId="165" fontId="15" fillId="12" borderId="1" xfId="2" applyNumberFormat="1" applyFont="1" applyFill="1" applyBorder="1"/>
    <xf numFmtId="164" fontId="15" fillId="12" borderId="13" xfId="2" applyNumberFormat="1" applyFont="1" applyFill="1" applyBorder="1"/>
    <xf numFmtId="164" fontId="2" fillId="12" borderId="1" xfId="2" applyNumberFormat="1" applyFill="1" applyBorder="1"/>
    <xf numFmtId="49" fontId="2" fillId="0" borderId="18" xfId="2" applyNumberFormat="1" applyFill="1" applyBorder="1" applyAlignment="1">
      <alignment horizontal="left"/>
    </xf>
    <xf numFmtId="165" fontId="2" fillId="0" borderId="5" xfId="2" applyNumberFormat="1" applyFill="1" applyBorder="1"/>
    <xf numFmtId="164" fontId="2" fillId="0" borderId="5" xfId="2" applyNumberFormat="1" applyFill="1" applyBorder="1"/>
    <xf numFmtId="49" fontId="2" fillId="0" borderId="12" xfId="3" applyNumberFormat="1" applyFont="1" applyFill="1" applyBorder="1" applyAlignment="1">
      <alignment horizontal="left"/>
    </xf>
    <xf numFmtId="49" fontId="2" fillId="0" borderId="18" xfId="3" applyNumberFormat="1" applyFont="1" applyFill="1" applyBorder="1" applyAlignment="1">
      <alignment horizontal="left"/>
    </xf>
    <xf numFmtId="165" fontId="2" fillId="0" borderId="15" xfId="2" applyNumberFormat="1" applyFill="1" applyBorder="1"/>
    <xf numFmtId="43" fontId="2" fillId="0" borderId="1" xfId="1" applyFont="1" applyFill="1" applyBorder="1"/>
    <xf numFmtId="43" fontId="2" fillId="0" borderId="5" xfId="1" applyFont="1" applyFill="1" applyBorder="1"/>
    <xf numFmtId="43" fontId="2" fillId="0" borderId="15" xfId="1" applyFont="1" applyFill="1" applyBorder="1"/>
    <xf numFmtId="49" fontId="10" fillId="12" borderId="7" xfId="2" applyNumberFormat="1" applyFont="1" applyFill="1" applyBorder="1" applyAlignment="1">
      <alignment horizontal="center" vertical="top"/>
    </xf>
    <xf numFmtId="49" fontId="10" fillId="12" borderId="8" xfId="2" applyNumberFormat="1" applyFont="1" applyFill="1" applyBorder="1" applyAlignment="1">
      <alignment horizontal="center" vertical="top"/>
    </xf>
    <xf numFmtId="43" fontId="10" fillId="12" borderId="9" xfId="1" applyFont="1" applyFill="1" applyBorder="1" applyAlignment="1">
      <alignment horizontal="center" vertical="top"/>
    </xf>
    <xf numFmtId="49" fontId="10" fillId="12" borderId="19" xfId="2" applyNumberFormat="1" applyFont="1" applyFill="1" applyBorder="1" applyAlignment="1">
      <alignment horizontal="left" vertical="top"/>
    </xf>
    <xf numFmtId="49" fontId="10" fillId="12" borderId="20" xfId="2" applyNumberFormat="1" applyFont="1" applyFill="1" applyBorder="1" applyAlignment="1">
      <alignment horizontal="center" vertical="top"/>
    </xf>
    <xf numFmtId="43" fontId="10" fillId="12" borderId="21" xfId="1" applyFont="1" applyFill="1" applyBorder="1" applyAlignment="1">
      <alignment horizontal="center" vertical="top"/>
    </xf>
    <xf numFmtId="49" fontId="16" fillId="11" borderId="12" xfId="2" applyNumberFormat="1" applyFont="1" applyFill="1" applyBorder="1" applyAlignment="1">
      <alignment horizontal="left"/>
    </xf>
    <xf numFmtId="165" fontId="16" fillId="11" borderId="1" xfId="2" applyNumberFormat="1" applyFont="1" applyFill="1" applyBorder="1"/>
    <xf numFmtId="43" fontId="16" fillId="11" borderId="1" xfId="1" applyFont="1" applyFill="1" applyBorder="1"/>
    <xf numFmtId="164" fontId="16" fillId="11" borderId="1" xfId="2" applyNumberFormat="1" applyFont="1" applyFill="1" applyBorder="1"/>
    <xf numFmtId="49" fontId="15" fillId="11" borderId="17" xfId="2" applyNumberFormat="1" applyFont="1" applyFill="1" applyBorder="1" applyAlignment="1">
      <alignment horizontal="left"/>
    </xf>
    <xf numFmtId="164" fontId="15" fillId="11" borderId="2" xfId="2" applyNumberFormat="1" applyFont="1" applyFill="1" applyBorder="1"/>
    <xf numFmtId="43" fontId="15" fillId="11" borderId="2" xfId="1" applyFont="1" applyFill="1" applyBorder="1"/>
    <xf numFmtId="43" fontId="2" fillId="11" borderId="1" xfId="1" applyFont="1" applyFill="1" applyBorder="1"/>
    <xf numFmtId="164" fontId="15" fillId="11" borderId="1" xfId="2" applyNumberFormat="1" applyFont="1" applyFill="1" applyBorder="1"/>
    <xf numFmtId="43" fontId="15" fillId="11" borderId="1" xfId="1" applyFont="1" applyFill="1" applyBorder="1"/>
    <xf numFmtId="49" fontId="2" fillId="11" borderId="12" xfId="3" applyNumberFormat="1" applyFont="1" applyFill="1" applyBorder="1" applyAlignment="1">
      <alignment horizontal="left" wrapText="1"/>
    </xf>
    <xf numFmtId="49" fontId="2" fillId="11" borderId="12" xfId="3" applyNumberFormat="1" applyFont="1" applyFill="1" applyBorder="1" applyAlignment="1">
      <alignment horizontal="left"/>
    </xf>
    <xf numFmtId="49" fontId="15" fillId="11" borderId="12" xfId="3" applyNumberFormat="1" applyFont="1" applyFill="1" applyBorder="1" applyAlignment="1">
      <alignment horizontal="left"/>
    </xf>
    <xf numFmtId="0" fontId="21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44" fontId="21" fillId="3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4" fontId="3" fillId="0" borderId="1" xfId="1" applyNumberFormat="1" applyFont="1" applyBorder="1" applyAlignment="1">
      <alignment vertical="center"/>
    </xf>
    <xf numFmtId="43" fontId="21" fillId="0" borderId="1" xfId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3" fontId="21" fillId="3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43" fontId="21" fillId="0" borderId="1" xfId="1" applyFont="1" applyFill="1" applyBorder="1" applyAlignment="1">
      <alignment vertical="center"/>
    </xf>
    <xf numFmtId="43" fontId="21" fillId="0" borderId="1" xfId="0" applyNumberFormat="1" applyFont="1" applyFill="1" applyBorder="1" applyAlignment="1">
      <alignment vertical="center"/>
    </xf>
    <xf numFmtId="43" fontId="21" fillId="3" borderId="1" xfId="0" applyNumberFormat="1" applyFont="1" applyFill="1" applyBorder="1" applyAlignment="1">
      <alignment vertical="center"/>
    </xf>
    <xf numFmtId="43" fontId="21" fillId="0" borderId="1" xfId="0" applyNumberFormat="1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43" fontId="21" fillId="4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21" fillId="2" borderId="1" xfId="0" applyNumberFormat="1" applyFont="1" applyFill="1" applyBorder="1" applyAlignment="1">
      <alignment vertical="center"/>
    </xf>
    <xf numFmtId="164" fontId="11" fillId="6" borderId="1" xfId="0" applyNumberFormat="1" applyFont="1" applyFill="1" applyBorder="1" applyAlignment="1" applyProtection="1"/>
    <xf numFmtId="164" fontId="12" fillId="6" borderId="1" xfId="0" applyNumberFormat="1" applyFont="1" applyFill="1" applyBorder="1"/>
    <xf numFmtId="164" fontId="11" fillId="7" borderId="1" xfId="0" applyNumberFormat="1" applyFont="1" applyFill="1" applyBorder="1" applyAlignment="1" applyProtection="1"/>
    <xf numFmtId="0" fontId="7" fillId="12" borderId="10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11" xfId="0" applyFont="1" applyFill="1" applyBorder="1" applyAlignment="1">
      <alignment horizontal="center"/>
    </xf>
    <xf numFmtId="49" fontId="10" fillId="12" borderId="10" xfId="2" applyNumberFormat="1" applyFont="1" applyFill="1" applyBorder="1" applyAlignment="1">
      <alignment horizontal="center" vertical="top"/>
    </xf>
    <xf numFmtId="49" fontId="10" fillId="12" borderId="4" xfId="2" applyNumberFormat="1" applyFont="1" applyFill="1" applyBorder="1" applyAlignment="1">
      <alignment horizontal="center" vertical="top"/>
    </xf>
    <xf numFmtId="49" fontId="10" fillId="12" borderId="11" xfId="2" applyNumberFormat="1" applyFont="1" applyFill="1" applyBorder="1" applyAlignment="1">
      <alignment horizontal="center" vertical="top"/>
    </xf>
    <xf numFmtId="0" fontId="7" fillId="0" borderId="6" xfId="6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5" borderId="6" xfId="0" applyFill="1" applyBorder="1" applyAlignment="1">
      <alignment horizontal="center"/>
    </xf>
  </cellXfs>
  <cellStyles count="8">
    <cellStyle name="Millares" xfId="1" builtinId="3"/>
    <cellStyle name="Millares 2 10" xfId="5"/>
    <cellStyle name="Millares 4" xfId="7"/>
    <cellStyle name="Normal" xfId="0" builtinId="0"/>
    <cellStyle name="Normal 2" xfId="2"/>
    <cellStyle name="Normal 2 2" xfId="3"/>
    <cellStyle name="Normal 3" xfId="4"/>
    <cellStyle name="Normal_Calendario de diagnosticos" xfId="6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400050</xdr:colOff>
      <xdr:row>4</xdr:row>
      <xdr:rowOff>85725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"/>
          <a:ext cx="1009650" cy="8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P1656"/>
  <sheetViews>
    <sheetView tabSelected="1" workbookViewId="0">
      <selection activeCell="H8" sqref="H8"/>
    </sheetView>
  </sheetViews>
  <sheetFormatPr baseColWidth="10" defaultRowHeight="15" x14ac:dyDescent="0.25"/>
  <cols>
    <col min="1" max="1" width="9.140625" customWidth="1"/>
    <col min="2" max="2" width="62.85546875" customWidth="1"/>
    <col min="3" max="3" width="19.5703125" style="2" customWidth="1"/>
    <col min="4" max="4" width="29.28515625" style="2" customWidth="1"/>
    <col min="251" max="251" width="9.140625" customWidth="1"/>
    <col min="252" max="252" width="39.28515625" customWidth="1"/>
    <col min="253" max="253" width="17.140625" customWidth="1"/>
    <col min="254" max="254" width="17" customWidth="1"/>
    <col min="255" max="256" width="19" customWidth="1"/>
    <col min="257" max="257" width="18" customWidth="1"/>
    <col min="258" max="258" width="13.85546875" customWidth="1"/>
    <col min="259" max="259" width="13" customWidth="1"/>
    <col min="507" max="507" width="9.140625" customWidth="1"/>
    <col min="508" max="508" width="39.28515625" customWidth="1"/>
    <col min="509" max="509" width="17.140625" customWidth="1"/>
    <col min="510" max="510" width="17" customWidth="1"/>
    <col min="511" max="512" width="19" customWidth="1"/>
    <col min="513" max="513" width="18" customWidth="1"/>
    <col min="514" max="514" width="13.85546875" customWidth="1"/>
    <col min="515" max="515" width="13" customWidth="1"/>
    <col min="763" max="763" width="9.140625" customWidth="1"/>
    <col min="764" max="764" width="39.28515625" customWidth="1"/>
    <col min="765" max="765" width="17.140625" customWidth="1"/>
    <col min="766" max="766" width="17" customWidth="1"/>
    <col min="767" max="768" width="19" customWidth="1"/>
    <col min="769" max="769" width="18" customWidth="1"/>
    <col min="770" max="770" width="13.85546875" customWidth="1"/>
    <col min="771" max="771" width="13" customWidth="1"/>
    <col min="1019" max="1019" width="9.140625" customWidth="1"/>
    <col min="1020" max="1020" width="39.28515625" customWidth="1"/>
    <col min="1021" max="1021" width="17.140625" customWidth="1"/>
    <col min="1022" max="1022" width="17" customWidth="1"/>
    <col min="1023" max="1024" width="19" customWidth="1"/>
    <col min="1025" max="1025" width="18" customWidth="1"/>
    <col min="1026" max="1026" width="13.85546875" customWidth="1"/>
    <col min="1027" max="1027" width="13" customWidth="1"/>
    <col min="1275" max="1275" width="9.140625" customWidth="1"/>
    <col min="1276" max="1276" width="39.28515625" customWidth="1"/>
    <col min="1277" max="1277" width="17.140625" customWidth="1"/>
    <col min="1278" max="1278" width="17" customWidth="1"/>
    <col min="1279" max="1280" width="19" customWidth="1"/>
    <col min="1281" max="1281" width="18" customWidth="1"/>
    <col min="1282" max="1282" width="13.85546875" customWidth="1"/>
    <col min="1283" max="1283" width="13" customWidth="1"/>
    <col min="1531" max="1531" width="9.140625" customWidth="1"/>
    <col min="1532" max="1532" width="39.28515625" customWidth="1"/>
    <col min="1533" max="1533" width="17.140625" customWidth="1"/>
    <col min="1534" max="1534" width="17" customWidth="1"/>
    <col min="1535" max="1536" width="19" customWidth="1"/>
    <col min="1537" max="1537" width="18" customWidth="1"/>
    <col min="1538" max="1538" width="13.85546875" customWidth="1"/>
    <col min="1539" max="1539" width="13" customWidth="1"/>
    <col min="1787" max="1787" width="9.140625" customWidth="1"/>
    <col min="1788" max="1788" width="39.28515625" customWidth="1"/>
    <col min="1789" max="1789" width="17.140625" customWidth="1"/>
    <col min="1790" max="1790" width="17" customWidth="1"/>
    <col min="1791" max="1792" width="19" customWidth="1"/>
    <col min="1793" max="1793" width="18" customWidth="1"/>
    <col min="1794" max="1794" width="13.85546875" customWidth="1"/>
    <col min="1795" max="1795" width="13" customWidth="1"/>
    <col min="2043" max="2043" width="9.140625" customWidth="1"/>
    <col min="2044" max="2044" width="39.28515625" customWidth="1"/>
    <col min="2045" max="2045" width="17.140625" customWidth="1"/>
    <col min="2046" max="2046" width="17" customWidth="1"/>
    <col min="2047" max="2048" width="19" customWidth="1"/>
    <col min="2049" max="2049" width="18" customWidth="1"/>
    <col min="2050" max="2050" width="13.85546875" customWidth="1"/>
    <col min="2051" max="2051" width="13" customWidth="1"/>
    <col min="2299" max="2299" width="9.140625" customWidth="1"/>
    <col min="2300" max="2300" width="39.28515625" customWidth="1"/>
    <col min="2301" max="2301" width="17.140625" customWidth="1"/>
    <col min="2302" max="2302" width="17" customWidth="1"/>
    <col min="2303" max="2304" width="19" customWidth="1"/>
    <col min="2305" max="2305" width="18" customWidth="1"/>
    <col min="2306" max="2306" width="13.85546875" customWidth="1"/>
    <col min="2307" max="2307" width="13" customWidth="1"/>
    <col min="2555" max="2555" width="9.140625" customWidth="1"/>
    <col min="2556" max="2556" width="39.28515625" customWidth="1"/>
    <col min="2557" max="2557" width="17.140625" customWidth="1"/>
    <col min="2558" max="2558" width="17" customWidth="1"/>
    <col min="2559" max="2560" width="19" customWidth="1"/>
    <col min="2561" max="2561" width="18" customWidth="1"/>
    <col min="2562" max="2562" width="13.85546875" customWidth="1"/>
    <col min="2563" max="2563" width="13" customWidth="1"/>
    <col min="2811" max="2811" width="9.140625" customWidth="1"/>
    <col min="2812" max="2812" width="39.28515625" customWidth="1"/>
    <col min="2813" max="2813" width="17.140625" customWidth="1"/>
    <col min="2814" max="2814" width="17" customWidth="1"/>
    <col min="2815" max="2816" width="19" customWidth="1"/>
    <col min="2817" max="2817" width="18" customWidth="1"/>
    <col min="2818" max="2818" width="13.85546875" customWidth="1"/>
    <col min="2819" max="2819" width="13" customWidth="1"/>
    <col min="3067" max="3067" width="9.140625" customWidth="1"/>
    <col min="3068" max="3068" width="39.28515625" customWidth="1"/>
    <col min="3069" max="3069" width="17.140625" customWidth="1"/>
    <col min="3070" max="3070" width="17" customWidth="1"/>
    <col min="3071" max="3072" width="19" customWidth="1"/>
    <col min="3073" max="3073" width="18" customWidth="1"/>
    <col min="3074" max="3074" width="13.85546875" customWidth="1"/>
    <col min="3075" max="3075" width="13" customWidth="1"/>
    <col min="3323" max="3323" width="9.140625" customWidth="1"/>
    <col min="3324" max="3324" width="39.28515625" customWidth="1"/>
    <col min="3325" max="3325" width="17.140625" customWidth="1"/>
    <col min="3326" max="3326" width="17" customWidth="1"/>
    <col min="3327" max="3328" width="19" customWidth="1"/>
    <col min="3329" max="3329" width="18" customWidth="1"/>
    <col min="3330" max="3330" width="13.85546875" customWidth="1"/>
    <col min="3331" max="3331" width="13" customWidth="1"/>
    <col min="3579" max="3579" width="9.140625" customWidth="1"/>
    <col min="3580" max="3580" width="39.28515625" customWidth="1"/>
    <col min="3581" max="3581" width="17.140625" customWidth="1"/>
    <col min="3582" max="3582" width="17" customWidth="1"/>
    <col min="3583" max="3584" width="19" customWidth="1"/>
    <col min="3585" max="3585" width="18" customWidth="1"/>
    <col min="3586" max="3586" width="13.85546875" customWidth="1"/>
    <col min="3587" max="3587" width="13" customWidth="1"/>
    <col min="3835" max="3835" width="9.140625" customWidth="1"/>
    <col min="3836" max="3836" width="39.28515625" customWidth="1"/>
    <col min="3837" max="3837" width="17.140625" customWidth="1"/>
    <col min="3838" max="3838" width="17" customWidth="1"/>
    <col min="3839" max="3840" width="19" customWidth="1"/>
    <col min="3841" max="3841" width="18" customWidth="1"/>
    <col min="3842" max="3842" width="13.85546875" customWidth="1"/>
    <col min="3843" max="3843" width="13" customWidth="1"/>
    <col min="4091" max="4091" width="9.140625" customWidth="1"/>
    <col min="4092" max="4092" width="39.28515625" customWidth="1"/>
    <col min="4093" max="4093" width="17.140625" customWidth="1"/>
    <col min="4094" max="4094" width="17" customWidth="1"/>
    <col min="4095" max="4096" width="19" customWidth="1"/>
    <col min="4097" max="4097" width="18" customWidth="1"/>
    <col min="4098" max="4098" width="13.85546875" customWidth="1"/>
    <col min="4099" max="4099" width="13" customWidth="1"/>
    <col min="4347" max="4347" width="9.140625" customWidth="1"/>
    <col min="4348" max="4348" width="39.28515625" customWidth="1"/>
    <col min="4349" max="4349" width="17.140625" customWidth="1"/>
    <col min="4350" max="4350" width="17" customWidth="1"/>
    <col min="4351" max="4352" width="19" customWidth="1"/>
    <col min="4353" max="4353" width="18" customWidth="1"/>
    <col min="4354" max="4354" width="13.85546875" customWidth="1"/>
    <col min="4355" max="4355" width="13" customWidth="1"/>
    <col min="4603" max="4603" width="9.140625" customWidth="1"/>
    <col min="4604" max="4604" width="39.28515625" customWidth="1"/>
    <col min="4605" max="4605" width="17.140625" customWidth="1"/>
    <col min="4606" max="4606" width="17" customWidth="1"/>
    <col min="4607" max="4608" width="19" customWidth="1"/>
    <col min="4609" max="4609" width="18" customWidth="1"/>
    <col min="4610" max="4610" width="13.85546875" customWidth="1"/>
    <col min="4611" max="4611" width="13" customWidth="1"/>
    <col min="4859" max="4859" width="9.140625" customWidth="1"/>
    <col min="4860" max="4860" width="39.28515625" customWidth="1"/>
    <col min="4861" max="4861" width="17.140625" customWidth="1"/>
    <col min="4862" max="4862" width="17" customWidth="1"/>
    <col min="4863" max="4864" width="19" customWidth="1"/>
    <col min="4865" max="4865" width="18" customWidth="1"/>
    <col min="4866" max="4866" width="13.85546875" customWidth="1"/>
    <col min="4867" max="4867" width="13" customWidth="1"/>
    <col min="5115" max="5115" width="9.140625" customWidth="1"/>
    <col min="5116" max="5116" width="39.28515625" customWidth="1"/>
    <col min="5117" max="5117" width="17.140625" customWidth="1"/>
    <col min="5118" max="5118" width="17" customWidth="1"/>
    <col min="5119" max="5120" width="19" customWidth="1"/>
    <col min="5121" max="5121" width="18" customWidth="1"/>
    <col min="5122" max="5122" width="13.85546875" customWidth="1"/>
    <col min="5123" max="5123" width="13" customWidth="1"/>
    <col min="5371" max="5371" width="9.140625" customWidth="1"/>
    <col min="5372" max="5372" width="39.28515625" customWidth="1"/>
    <col min="5373" max="5373" width="17.140625" customWidth="1"/>
    <col min="5374" max="5374" width="17" customWidth="1"/>
    <col min="5375" max="5376" width="19" customWidth="1"/>
    <col min="5377" max="5377" width="18" customWidth="1"/>
    <col min="5378" max="5378" width="13.85546875" customWidth="1"/>
    <col min="5379" max="5379" width="13" customWidth="1"/>
    <col min="5627" max="5627" width="9.140625" customWidth="1"/>
    <col min="5628" max="5628" width="39.28515625" customWidth="1"/>
    <col min="5629" max="5629" width="17.140625" customWidth="1"/>
    <col min="5630" max="5630" width="17" customWidth="1"/>
    <col min="5631" max="5632" width="19" customWidth="1"/>
    <col min="5633" max="5633" width="18" customWidth="1"/>
    <col min="5634" max="5634" width="13.85546875" customWidth="1"/>
    <col min="5635" max="5635" width="13" customWidth="1"/>
    <col min="5883" max="5883" width="9.140625" customWidth="1"/>
    <col min="5884" max="5884" width="39.28515625" customWidth="1"/>
    <col min="5885" max="5885" width="17.140625" customWidth="1"/>
    <col min="5886" max="5886" width="17" customWidth="1"/>
    <col min="5887" max="5888" width="19" customWidth="1"/>
    <col min="5889" max="5889" width="18" customWidth="1"/>
    <col min="5890" max="5890" width="13.85546875" customWidth="1"/>
    <col min="5891" max="5891" width="13" customWidth="1"/>
    <col min="6139" max="6139" width="9.140625" customWidth="1"/>
    <col min="6140" max="6140" width="39.28515625" customWidth="1"/>
    <col min="6141" max="6141" width="17.140625" customWidth="1"/>
    <col min="6142" max="6142" width="17" customWidth="1"/>
    <col min="6143" max="6144" width="19" customWidth="1"/>
    <col min="6145" max="6145" width="18" customWidth="1"/>
    <col min="6146" max="6146" width="13.85546875" customWidth="1"/>
    <col min="6147" max="6147" width="13" customWidth="1"/>
    <col min="6395" max="6395" width="9.140625" customWidth="1"/>
    <col min="6396" max="6396" width="39.28515625" customWidth="1"/>
    <col min="6397" max="6397" width="17.140625" customWidth="1"/>
    <col min="6398" max="6398" width="17" customWidth="1"/>
    <col min="6399" max="6400" width="19" customWidth="1"/>
    <col min="6401" max="6401" width="18" customWidth="1"/>
    <col min="6402" max="6402" width="13.85546875" customWidth="1"/>
    <col min="6403" max="6403" width="13" customWidth="1"/>
    <col min="6651" max="6651" width="9.140625" customWidth="1"/>
    <col min="6652" max="6652" width="39.28515625" customWidth="1"/>
    <col min="6653" max="6653" width="17.140625" customWidth="1"/>
    <col min="6654" max="6654" width="17" customWidth="1"/>
    <col min="6655" max="6656" width="19" customWidth="1"/>
    <col min="6657" max="6657" width="18" customWidth="1"/>
    <col min="6658" max="6658" width="13.85546875" customWidth="1"/>
    <col min="6659" max="6659" width="13" customWidth="1"/>
    <col min="6907" max="6907" width="9.140625" customWidth="1"/>
    <col min="6908" max="6908" width="39.28515625" customWidth="1"/>
    <col min="6909" max="6909" width="17.140625" customWidth="1"/>
    <col min="6910" max="6910" width="17" customWidth="1"/>
    <col min="6911" max="6912" width="19" customWidth="1"/>
    <col min="6913" max="6913" width="18" customWidth="1"/>
    <col min="6914" max="6914" width="13.85546875" customWidth="1"/>
    <col min="6915" max="6915" width="13" customWidth="1"/>
    <col min="7163" max="7163" width="9.140625" customWidth="1"/>
    <col min="7164" max="7164" width="39.28515625" customWidth="1"/>
    <col min="7165" max="7165" width="17.140625" customWidth="1"/>
    <col min="7166" max="7166" width="17" customWidth="1"/>
    <col min="7167" max="7168" width="19" customWidth="1"/>
    <col min="7169" max="7169" width="18" customWidth="1"/>
    <col min="7170" max="7170" width="13.85546875" customWidth="1"/>
    <col min="7171" max="7171" width="13" customWidth="1"/>
    <col min="7419" max="7419" width="9.140625" customWidth="1"/>
    <col min="7420" max="7420" width="39.28515625" customWidth="1"/>
    <col min="7421" max="7421" width="17.140625" customWidth="1"/>
    <col min="7422" max="7422" width="17" customWidth="1"/>
    <col min="7423" max="7424" width="19" customWidth="1"/>
    <col min="7425" max="7425" width="18" customWidth="1"/>
    <col min="7426" max="7426" width="13.85546875" customWidth="1"/>
    <col min="7427" max="7427" width="13" customWidth="1"/>
    <col min="7675" max="7675" width="9.140625" customWidth="1"/>
    <col min="7676" max="7676" width="39.28515625" customWidth="1"/>
    <col min="7677" max="7677" width="17.140625" customWidth="1"/>
    <col min="7678" max="7678" width="17" customWidth="1"/>
    <col min="7679" max="7680" width="19" customWidth="1"/>
    <col min="7681" max="7681" width="18" customWidth="1"/>
    <col min="7682" max="7682" width="13.85546875" customWidth="1"/>
    <col min="7683" max="7683" width="13" customWidth="1"/>
    <col min="7931" max="7931" width="9.140625" customWidth="1"/>
    <col min="7932" max="7932" width="39.28515625" customWidth="1"/>
    <col min="7933" max="7933" width="17.140625" customWidth="1"/>
    <col min="7934" max="7934" width="17" customWidth="1"/>
    <col min="7935" max="7936" width="19" customWidth="1"/>
    <col min="7937" max="7937" width="18" customWidth="1"/>
    <col min="7938" max="7938" width="13.85546875" customWidth="1"/>
    <col min="7939" max="7939" width="13" customWidth="1"/>
    <col min="8187" max="8187" width="9.140625" customWidth="1"/>
    <col min="8188" max="8188" width="39.28515625" customWidth="1"/>
    <col min="8189" max="8189" width="17.140625" customWidth="1"/>
    <col min="8190" max="8190" width="17" customWidth="1"/>
    <col min="8191" max="8192" width="19" customWidth="1"/>
    <col min="8193" max="8193" width="18" customWidth="1"/>
    <col min="8194" max="8194" width="13.85546875" customWidth="1"/>
    <col min="8195" max="8195" width="13" customWidth="1"/>
    <col min="8443" max="8443" width="9.140625" customWidth="1"/>
    <col min="8444" max="8444" width="39.28515625" customWidth="1"/>
    <col min="8445" max="8445" width="17.140625" customWidth="1"/>
    <col min="8446" max="8446" width="17" customWidth="1"/>
    <col min="8447" max="8448" width="19" customWidth="1"/>
    <col min="8449" max="8449" width="18" customWidth="1"/>
    <col min="8450" max="8450" width="13.85546875" customWidth="1"/>
    <col min="8451" max="8451" width="13" customWidth="1"/>
    <col min="8699" max="8699" width="9.140625" customWidth="1"/>
    <col min="8700" max="8700" width="39.28515625" customWidth="1"/>
    <col min="8701" max="8701" width="17.140625" customWidth="1"/>
    <col min="8702" max="8702" width="17" customWidth="1"/>
    <col min="8703" max="8704" width="19" customWidth="1"/>
    <col min="8705" max="8705" width="18" customWidth="1"/>
    <col min="8706" max="8706" width="13.85546875" customWidth="1"/>
    <col min="8707" max="8707" width="13" customWidth="1"/>
    <col min="8955" max="8955" width="9.140625" customWidth="1"/>
    <col min="8956" max="8956" width="39.28515625" customWidth="1"/>
    <col min="8957" max="8957" width="17.140625" customWidth="1"/>
    <col min="8958" max="8958" width="17" customWidth="1"/>
    <col min="8959" max="8960" width="19" customWidth="1"/>
    <col min="8961" max="8961" width="18" customWidth="1"/>
    <col min="8962" max="8962" width="13.85546875" customWidth="1"/>
    <col min="8963" max="8963" width="13" customWidth="1"/>
    <col min="9211" max="9211" width="9.140625" customWidth="1"/>
    <col min="9212" max="9212" width="39.28515625" customWidth="1"/>
    <col min="9213" max="9213" width="17.140625" customWidth="1"/>
    <col min="9214" max="9214" width="17" customWidth="1"/>
    <col min="9215" max="9216" width="19" customWidth="1"/>
    <col min="9217" max="9217" width="18" customWidth="1"/>
    <col min="9218" max="9218" width="13.85546875" customWidth="1"/>
    <col min="9219" max="9219" width="13" customWidth="1"/>
    <col min="9467" max="9467" width="9.140625" customWidth="1"/>
    <col min="9468" max="9468" width="39.28515625" customWidth="1"/>
    <col min="9469" max="9469" width="17.140625" customWidth="1"/>
    <col min="9470" max="9470" width="17" customWidth="1"/>
    <col min="9471" max="9472" width="19" customWidth="1"/>
    <col min="9473" max="9473" width="18" customWidth="1"/>
    <col min="9474" max="9474" width="13.85546875" customWidth="1"/>
    <col min="9475" max="9475" width="13" customWidth="1"/>
    <col min="9723" max="9723" width="9.140625" customWidth="1"/>
    <col min="9724" max="9724" width="39.28515625" customWidth="1"/>
    <col min="9725" max="9725" width="17.140625" customWidth="1"/>
    <col min="9726" max="9726" width="17" customWidth="1"/>
    <col min="9727" max="9728" width="19" customWidth="1"/>
    <col min="9729" max="9729" width="18" customWidth="1"/>
    <col min="9730" max="9730" width="13.85546875" customWidth="1"/>
    <col min="9731" max="9731" width="13" customWidth="1"/>
    <col min="9979" max="9979" width="9.140625" customWidth="1"/>
    <col min="9980" max="9980" width="39.28515625" customWidth="1"/>
    <col min="9981" max="9981" width="17.140625" customWidth="1"/>
    <col min="9982" max="9982" width="17" customWidth="1"/>
    <col min="9983" max="9984" width="19" customWidth="1"/>
    <col min="9985" max="9985" width="18" customWidth="1"/>
    <col min="9986" max="9986" width="13.85546875" customWidth="1"/>
    <col min="9987" max="9987" width="13" customWidth="1"/>
    <col min="10235" max="10235" width="9.140625" customWidth="1"/>
    <col min="10236" max="10236" width="39.28515625" customWidth="1"/>
    <col min="10237" max="10237" width="17.140625" customWidth="1"/>
    <col min="10238" max="10238" width="17" customWidth="1"/>
    <col min="10239" max="10240" width="19" customWidth="1"/>
    <col min="10241" max="10241" width="18" customWidth="1"/>
    <col min="10242" max="10242" width="13.85546875" customWidth="1"/>
    <col min="10243" max="10243" width="13" customWidth="1"/>
    <col min="10491" max="10491" width="9.140625" customWidth="1"/>
    <col min="10492" max="10492" width="39.28515625" customWidth="1"/>
    <col min="10493" max="10493" width="17.140625" customWidth="1"/>
    <col min="10494" max="10494" width="17" customWidth="1"/>
    <col min="10495" max="10496" width="19" customWidth="1"/>
    <col min="10497" max="10497" width="18" customWidth="1"/>
    <col min="10498" max="10498" width="13.85546875" customWidth="1"/>
    <col min="10499" max="10499" width="13" customWidth="1"/>
    <col min="10747" max="10747" width="9.140625" customWidth="1"/>
    <col min="10748" max="10748" width="39.28515625" customWidth="1"/>
    <col min="10749" max="10749" width="17.140625" customWidth="1"/>
    <col min="10750" max="10750" width="17" customWidth="1"/>
    <col min="10751" max="10752" width="19" customWidth="1"/>
    <col min="10753" max="10753" width="18" customWidth="1"/>
    <col min="10754" max="10754" width="13.85546875" customWidth="1"/>
    <col min="10755" max="10755" width="13" customWidth="1"/>
    <col min="11003" max="11003" width="9.140625" customWidth="1"/>
    <col min="11004" max="11004" width="39.28515625" customWidth="1"/>
    <col min="11005" max="11005" width="17.140625" customWidth="1"/>
    <col min="11006" max="11006" width="17" customWidth="1"/>
    <col min="11007" max="11008" width="19" customWidth="1"/>
    <col min="11009" max="11009" width="18" customWidth="1"/>
    <col min="11010" max="11010" width="13.85546875" customWidth="1"/>
    <col min="11011" max="11011" width="13" customWidth="1"/>
    <col min="11259" max="11259" width="9.140625" customWidth="1"/>
    <col min="11260" max="11260" width="39.28515625" customWidth="1"/>
    <col min="11261" max="11261" width="17.140625" customWidth="1"/>
    <col min="11262" max="11262" width="17" customWidth="1"/>
    <col min="11263" max="11264" width="19" customWidth="1"/>
    <col min="11265" max="11265" width="18" customWidth="1"/>
    <col min="11266" max="11266" width="13.85546875" customWidth="1"/>
    <col min="11267" max="11267" width="13" customWidth="1"/>
    <col min="11515" max="11515" width="9.140625" customWidth="1"/>
    <col min="11516" max="11516" width="39.28515625" customWidth="1"/>
    <col min="11517" max="11517" width="17.140625" customWidth="1"/>
    <col min="11518" max="11518" width="17" customWidth="1"/>
    <col min="11519" max="11520" width="19" customWidth="1"/>
    <col min="11521" max="11521" width="18" customWidth="1"/>
    <col min="11522" max="11522" width="13.85546875" customWidth="1"/>
    <col min="11523" max="11523" width="13" customWidth="1"/>
    <col min="11771" max="11771" width="9.140625" customWidth="1"/>
    <col min="11772" max="11772" width="39.28515625" customWidth="1"/>
    <col min="11773" max="11773" width="17.140625" customWidth="1"/>
    <col min="11774" max="11774" width="17" customWidth="1"/>
    <col min="11775" max="11776" width="19" customWidth="1"/>
    <col min="11777" max="11777" width="18" customWidth="1"/>
    <col min="11778" max="11778" width="13.85546875" customWidth="1"/>
    <col min="11779" max="11779" width="13" customWidth="1"/>
    <col min="12027" max="12027" width="9.140625" customWidth="1"/>
    <col min="12028" max="12028" width="39.28515625" customWidth="1"/>
    <col min="12029" max="12029" width="17.140625" customWidth="1"/>
    <col min="12030" max="12030" width="17" customWidth="1"/>
    <col min="12031" max="12032" width="19" customWidth="1"/>
    <col min="12033" max="12033" width="18" customWidth="1"/>
    <col min="12034" max="12034" width="13.85546875" customWidth="1"/>
    <col min="12035" max="12035" width="13" customWidth="1"/>
    <col min="12283" max="12283" width="9.140625" customWidth="1"/>
    <col min="12284" max="12284" width="39.28515625" customWidth="1"/>
    <col min="12285" max="12285" width="17.140625" customWidth="1"/>
    <col min="12286" max="12286" width="17" customWidth="1"/>
    <col min="12287" max="12288" width="19" customWidth="1"/>
    <col min="12289" max="12289" width="18" customWidth="1"/>
    <col min="12290" max="12290" width="13.85546875" customWidth="1"/>
    <col min="12291" max="12291" width="13" customWidth="1"/>
    <col min="12539" max="12539" width="9.140625" customWidth="1"/>
    <col min="12540" max="12540" width="39.28515625" customWidth="1"/>
    <col min="12541" max="12541" width="17.140625" customWidth="1"/>
    <col min="12542" max="12542" width="17" customWidth="1"/>
    <col min="12543" max="12544" width="19" customWidth="1"/>
    <col min="12545" max="12545" width="18" customWidth="1"/>
    <col min="12546" max="12546" width="13.85546875" customWidth="1"/>
    <col min="12547" max="12547" width="13" customWidth="1"/>
    <col min="12795" max="12795" width="9.140625" customWidth="1"/>
    <col min="12796" max="12796" width="39.28515625" customWidth="1"/>
    <col min="12797" max="12797" width="17.140625" customWidth="1"/>
    <col min="12798" max="12798" width="17" customWidth="1"/>
    <col min="12799" max="12800" width="19" customWidth="1"/>
    <col min="12801" max="12801" width="18" customWidth="1"/>
    <col min="12802" max="12802" width="13.85546875" customWidth="1"/>
    <col min="12803" max="12803" width="13" customWidth="1"/>
    <col min="13051" max="13051" width="9.140625" customWidth="1"/>
    <col min="13052" max="13052" width="39.28515625" customWidth="1"/>
    <col min="13053" max="13053" width="17.140625" customWidth="1"/>
    <col min="13054" max="13054" width="17" customWidth="1"/>
    <col min="13055" max="13056" width="19" customWidth="1"/>
    <col min="13057" max="13057" width="18" customWidth="1"/>
    <col min="13058" max="13058" width="13.85546875" customWidth="1"/>
    <col min="13059" max="13059" width="13" customWidth="1"/>
    <col min="13307" max="13307" width="9.140625" customWidth="1"/>
    <col min="13308" max="13308" width="39.28515625" customWidth="1"/>
    <col min="13309" max="13309" width="17.140625" customWidth="1"/>
    <col min="13310" max="13310" width="17" customWidth="1"/>
    <col min="13311" max="13312" width="19" customWidth="1"/>
    <col min="13313" max="13313" width="18" customWidth="1"/>
    <col min="13314" max="13314" width="13.85546875" customWidth="1"/>
    <col min="13315" max="13315" width="13" customWidth="1"/>
    <col min="13563" max="13563" width="9.140625" customWidth="1"/>
    <col min="13564" max="13564" width="39.28515625" customWidth="1"/>
    <col min="13565" max="13565" width="17.140625" customWidth="1"/>
    <col min="13566" max="13566" width="17" customWidth="1"/>
    <col min="13567" max="13568" width="19" customWidth="1"/>
    <col min="13569" max="13569" width="18" customWidth="1"/>
    <col min="13570" max="13570" width="13.85546875" customWidth="1"/>
    <col min="13571" max="13571" width="13" customWidth="1"/>
    <col min="13819" max="13819" width="9.140625" customWidth="1"/>
    <col min="13820" max="13820" width="39.28515625" customWidth="1"/>
    <col min="13821" max="13821" width="17.140625" customWidth="1"/>
    <col min="13822" max="13822" width="17" customWidth="1"/>
    <col min="13823" max="13824" width="19" customWidth="1"/>
    <col min="13825" max="13825" width="18" customWidth="1"/>
    <col min="13826" max="13826" width="13.85546875" customWidth="1"/>
    <col min="13827" max="13827" width="13" customWidth="1"/>
    <col min="14075" max="14075" width="9.140625" customWidth="1"/>
    <col min="14076" max="14076" width="39.28515625" customWidth="1"/>
    <col min="14077" max="14077" width="17.140625" customWidth="1"/>
    <col min="14078" max="14078" width="17" customWidth="1"/>
    <col min="14079" max="14080" width="19" customWidth="1"/>
    <col min="14081" max="14081" width="18" customWidth="1"/>
    <col min="14082" max="14082" width="13.85546875" customWidth="1"/>
    <col min="14083" max="14083" width="13" customWidth="1"/>
    <col min="14331" max="14331" width="9.140625" customWidth="1"/>
    <col min="14332" max="14332" width="39.28515625" customWidth="1"/>
    <col min="14333" max="14333" width="17.140625" customWidth="1"/>
    <col min="14334" max="14334" width="17" customWidth="1"/>
    <col min="14335" max="14336" width="19" customWidth="1"/>
    <col min="14337" max="14337" width="18" customWidth="1"/>
    <col min="14338" max="14338" width="13.85546875" customWidth="1"/>
    <col min="14339" max="14339" width="13" customWidth="1"/>
    <col min="14587" max="14587" width="9.140625" customWidth="1"/>
    <col min="14588" max="14588" width="39.28515625" customWidth="1"/>
    <col min="14589" max="14589" width="17.140625" customWidth="1"/>
    <col min="14590" max="14590" width="17" customWidth="1"/>
    <col min="14591" max="14592" width="19" customWidth="1"/>
    <col min="14593" max="14593" width="18" customWidth="1"/>
    <col min="14594" max="14594" width="13.85546875" customWidth="1"/>
    <col min="14595" max="14595" width="13" customWidth="1"/>
    <col min="14843" max="14843" width="9.140625" customWidth="1"/>
    <col min="14844" max="14844" width="39.28515625" customWidth="1"/>
    <col min="14845" max="14845" width="17.140625" customWidth="1"/>
    <col min="14846" max="14846" width="17" customWidth="1"/>
    <col min="14847" max="14848" width="19" customWidth="1"/>
    <col min="14849" max="14849" width="18" customWidth="1"/>
    <col min="14850" max="14850" width="13.85546875" customWidth="1"/>
    <col min="14851" max="14851" width="13" customWidth="1"/>
    <col min="15099" max="15099" width="9.140625" customWidth="1"/>
    <col min="15100" max="15100" width="39.28515625" customWidth="1"/>
    <col min="15101" max="15101" width="17.140625" customWidth="1"/>
    <col min="15102" max="15102" width="17" customWidth="1"/>
    <col min="15103" max="15104" width="19" customWidth="1"/>
    <col min="15105" max="15105" width="18" customWidth="1"/>
    <col min="15106" max="15106" width="13.85546875" customWidth="1"/>
    <col min="15107" max="15107" width="13" customWidth="1"/>
    <col min="15355" max="15355" width="9.140625" customWidth="1"/>
    <col min="15356" max="15356" width="39.28515625" customWidth="1"/>
    <col min="15357" max="15357" width="17.140625" customWidth="1"/>
    <col min="15358" max="15358" width="17" customWidth="1"/>
    <col min="15359" max="15360" width="19" customWidth="1"/>
    <col min="15361" max="15361" width="18" customWidth="1"/>
    <col min="15362" max="15362" width="13.85546875" customWidth="1"/>
    <col min="15363" max="15363" width="13" customWidth="1"/>
    <col min="15611" max="15611" width="9.140625" customWidth="1"/>
    <col min="15612" max="15612" width="39.28515625" customWidth="1"/>
    <col min="15613" max="15613" width="17.140625" customWidth="1"/>
    <col min="15614" max="15614" width="17" customWidth="1"/>
    <col min="15615" max="15616" width="19" customWidth="1"/>
    <col min="15617" max="15617" width="18" customWidth="1"/>
    <col min="15618" max="15618" width="13.85546875" customWidth="1"/>
    <col min="15619" max="15619" width="13" customWidth="1"/>
    <col min="15867" max="15867" width="9.140625" customWidth="1"/>
    <col min="15868" max="15868" width="39.28515625" customWidth="1"/>
    <col min="15869" max="15869" width="17.140625" customWidth="1"/>
    <col min="15870" max="15870" width="17" customWidth="1"/>
    <col min="15871" max="15872" width="19" customWidth="1"/>
    <col min="15873" max="15873" width="18" customWidth="1"/>
    <col min="15874" max="15874" width="13.85546875" customWidth="1"/>
    <col min="15875" max="15875" width="13" customWidth="1"/>
    <col min="16123" max="16123" width="9.140625" customWidth="1"/>
    <col min="16124" max="16124" width="39.28515625" customWidth="1"/>
    <col min="16125" max="16125" width="17.140625" customWidth="1"/>
    <col min="16126" max="16126" width="17" customWidth="1"/>
    <col min="16127" max="16128" width="19" customWidth="1"/>
    <col min="16129" max="16129" width="18" customWidth="1"/>
    <col min="16130" max="16130" width="13.85546875" customWidth="1"/>
    <col min="16131" max="16131" width="13" customWidth="1"/>
  </cols>
  <sheetData>
    <row r="2" spans="2:4" x14ac:dyDescent="0.25">
      <c r="B2" s="126" t="s">
        <v>0</v>
      </c>
      <c r="C2" s="126"/>
      <c r="D2" s="126"/>
    </row>
    <row r="3" spans="2:4" x14ac:dyDescent="0.25">
      <c r="B3" s="126" t="s">
        <v>283</v>
      </c>
      <c r="C3" s="126"/>
      <c r="D3" s="126"/>
    </row>
    <row r="6" spans="2:4" ht="15.75" x14ac:dyDescent="0.25">
      <c r="B6" s="125" t="s">
        <v>271</v>
      </c>
      <c r="C6" s="125"/>
      <c r="D6" s="125"/>
    </row>
    <row r="7" spans="2:4" x14ac:dyDescent="0.25">
      <c r="B7" s="90" t="s">
        <v>270</v>
      </c>
      <c r="C7" s="90" t="s">
        <v>272</v>
      </c>
      <c r="D7" s="90" t="s">
        <v>273</v>
      </c>
    </row>
    <row r="8" spans="2:4" x14ac:dyDescent="0.25">
      <c r="B8" s="91" t="s">
        <v>274</v>
      </c>
      <c r="C8" s="92"/>
      <c r="D8" s="93">
        <f>SUM(C9:C10)</f>
        <v>169917450</v>
      </c>
    </row>
    <row r="9" spans="2:4" x14ac:dyDescent="0.25">
      <c r="B9" s="94" t="s">
        <v>455</v>
      </c>
      <c r="C9" s="95">
        <v>168587450</v>
      </c>
      <c r="D9" s="96"/>
    </row>
    <row r="10" spans="2:4" x14ac:dyDescent="0.25">
      <c r="B10" s="94" t="s">
        <v>456</v>
      </c>
      <c r="C10" s="97">
        <v>1330000</v>
      </c>
      <c r="D10" s="96"/>
    </row>
    <row r="11" spans="2:4" x14ac:dyDescent="0.25">
      <c r="B11" s="98"/>
      <c r="C11" s="98"/>
      <c r="D11" s="98"/>
    </row>
    <row r="12" spans="2:4" x14ac:dyDescent="0.25">
      <c r="B12" s="99" t="s">
        <v>275</v>
      </c>
      <c r="C12" s="100"/>
      <c r="D12" s="101">
        <f>SUM(C13:C14)</f>
        <v>135694500</v>
      </c>
    </row>
    <row r="13" spans="2:4" x14ac:dyDescent="0.25">
      <c r="B13" s="94" t="s">
        <v>280</v>
      </c>
      <c r="C13" s="102">
        <v>62859000</v>
      </c>
      <c r="D13" s="102"/>
    </row>
    <row r="14" spans="2:4" x14ac:dyDescent="0.25">
      <c r="B14" s="94" t="s">
        <v>281</v>
      </c>
      <c r="C14" s="97">
        <v>72835500</v>
      </c>
      <c r="D14" s="103"/>
    </row>
    <row r="15" spans="2:4" x14ac:dyDescent="0.25">
      <c r="B15" s="104"/>
      <c r="C15" s="105"/>
      <c r="D15" s="106"/>
    </row>
    <row r="16" spans="2:4" x14ac:dyDescent="0.25">
      <c r="B16" s="99" t="s">
        <v>276</v>
      </c>
      <c r="C16" s="100"/>
      <c r="D16" s="107">
        <f>SUM(C17:C26)</f>
        <v>76505105.649999991</v>
      </c>
    </row>
    <row r="17" spans="2:4" x14ac:dyDescent="0.25">
      <c r="B17" s="94" t="s">
        <v>277</v>
      </c>
      <c r="C17" s="102">
        <v>267228.71000000002</v>
      </c>
      <c r="D17" s="108"/>
    </row>
    <row r="18" spans="2:4" x14ac:dyDescent="0.25">
      <c r="B18" s="94" t="s">
        <v>278</v>
      </c>
      <c r="C18" s="102">
        <v>11478279.699999999</v>
      </c>
      <c r="D18" s="103"/>
    </row>
    <row r="19" spans="2:4" x14ac:dyDescent="0.25">
      <c r="B19" s="94" t="s">
        <v>279</v>
      </c>
      <c r="C19" s="102">
        <v>48328026.109999999</v>
      </c>
      <c r="D19" s="103"/>
    </row>
    <row r="20" spans="2:4" x14ac:dyDescent="0.25">
      <c r="B20" s="94" t="s">
        <v>457</v>
      </c>
      <c r="C20" s="102">
        <v>3875920.43</v>
      </c>
      <c r="D20" s="103"/>
    </row>
    <row r="21" spans="2:4" x14ac:dyDescent="0.25">
      <c r="B21" s="94" t="s">
        <v>282</v>
      </c>
      <c r="C21" s="102">
        <v>633041.71</v>
      </c>
      <c r="D21" s="103"/>
    </row>
    <row r="22" spans="2:4" x14ac:dyDescent="0.25">
      <c r="B22" s="94" t="s">
        <v>458</v>
      </c>
      <c r="C22" s="102">
        <v>10745078.050000001</v>
      </c>
      <c r="D22" s="103"/>
    </row>
    <row r="23" spans="2:4" x14ac:dyDescent="0.25">
      <c r="B23" s="94" t="s">
        <v>459</v>
      </c>
      <c r="C23" s="102">
        <v>30000</v>
      </c>
      <c r="D23" s="103"/>
    </row>
    <row r="24" spans="2:4" x14ac:dyDescent="0.25">
      <c r="B24" s="94" t="s">
        <v>460</v>
      </c>
      <c r="C24" s="102">
        <v>281265.90000000002</v>
      </c>
      <c r="D24" s="103"/>
    </row>
    <row r="25" spans="2:4" x14ac:dyDescent="0.25">
      <c r="B25" s="94" t="s">
        <v>461</v>
      </c>
      <c r="C25" s="102">
        <v>183700.85</v>
      </c>
      <c r="D25" s="109"/>
    </row>
    <row r="26" spans="2:4" x14ac:dyDescent="0.25">
      <c r="B26" s="94" t="s">
        <v>462</v>
      </c>
      <c r="C26" s="102">
        <v>682564.19</v>
      </c>
      <c r="D26" s="109"/>
    </row>
    <row r="27" spans="2:4" x14ac:dyDescent="0.25">
      <c r="B27" s="110"/>
      <c r="C27" s="111"/>
      <c r="D27" s="112"/>
    </row>
    <row r="28" spans="2:4" x14ac:dyDescent="0.25">
      <c r="B28" s="113" t="s">
        <v>463</v>
      </c>
      <c r="C28" s="114"/>
      <c r="D28" s="115">
        <f>SUM(D8:D24)</f>
        <v>382117055.64999998</v>
      </c>
    </row>
    <row r="30" spans="2:4" ht="14.1" customHeight="1" x14ac:dyDescent="0.25">
      <c r="B30" s="3" t="s">
        <v>284</v>
      </c>
      <c r="C30" s="4" t="s">
        <v>285</v>
      </c>
      <c r="D30" s="4" t="s">
        <v>285</v>
      </c>
    </row>
    <row r="31" spans="2:4" ht="14.1" customHeight="1" x14ac:dyDescent="0.25">
      <c r="B31" s="3" t="s">
        <v>286</v>
      </c>
      <c r="C31" s="5">
        <f>SUM(C34:C1362)</f>
        <v>168587450</v>
      </c>
      <c r="D31" s="5">
        <f>SUM(D32:D1362)</f>
        <v>168587450</v>
      </c>
    </row>
    <row r="32" spans="2:4" ht="14.1" customHeight="1" x14ac:dyDescent="0.25">
      <c r="B32" s="6" t="s">
        <v>231</v>
      </c>
      <c r="C32" s="7">
        <v>0</v>
      </c>
      <c r="D32" s="7">
        <f>SUM(C35:C40)</f>
        <v>1301866</v>
      </c>
    </row>
    <row r="33" spans="2:4" ht="14.1" customHeight="1" x14ac:dyDescent="0.25">
      <c r="B33" s="6" t="s">
        <v>230</v>
      </c>
      <c r="C33" s="7">
        <v>0</v>
      </c>
      <c r="D33" s="7"/>
    </row>
    <row r="34" spans="2:4" ht="14.1" customHeight="1" x14ac:dyDescent="0.25">
      <c r="B34" s="6" t="s">
        <v>212</v>
      </c>
      <c r="C34" s="7"/>
      <c r="D34" s="8"/>
    </row>
    <row r="35" spans="2:4" ht="14.1" customHeight="1" x14ac:dyDescent="0.25">
      <c r="B35" s="9" t="s">
        <v>44</v>
      </c>
      <c r="C35" s="10">
        <v>940356</v>
      </c>
      <c r="D35" s="11"/>
    </row>
    <row r="36" spans="2:4" ht="14.1" customHeight="1" x14ac:dyDescent="0.25">
      <c r="B36" s="9" t="s">
        <v>43</v>
      </c>
      <c r="C36" s="10">
        <v>16071</v>
      </c>
      <c r="D36" s="10"/>
    </row>
    <row r="37" spans="2:4" ht="14.1" customHeight="1" x14ac:dyDescent="0.25">
      <c r="B37" s="9" t="s">
        <v>60</v>
      </c>
      <c r="C37" s="10">
        <v>241059</v>
      </c>
      <c r="D37" s="10"/>
    </row>
    <row r="38" spans="2:4" ht="14.1" customHeight="1" x14ac:dyDescent="0.25">
      <c r="B38" s="9" t="s">
        <v>58</v>
      </c>
      <c r="C38" s="10">
        <v>20280</v>
      </c>
      <c r="D38" s="10"/>
    </row>
    <row r="39" spans="2:4" ht="14.1" customHeight="1" x14ac:dyDescent="0.25">
      <c r="B39" s="9" t="s">
        <v>57</v>
      </c>
      <c r="C39" s="10">
        <v>3600</v>
      </c>
      <c r="D39" s="10"/>
    </row>
    <row r="40" spans="2:4" ht="14.1" customHeight="1" x14ac:dyDescent="0.25">
      <c r="B40" s="9" t="s">
        <v>222</v>
      </c>
      <c r="C40" s="10">
        <v>80500</v>
      </c>
      <c r="D40" s="10"/>
    </row>
    <row r="41" spans="2:4" ht="14.1" customHeight="1" x14ac:dyDescent="0.25">
      <c r="B41" s="6" t="s">
        <v>229</v>
      </c>
      <c r="C41" s="7">
        <v>0</v>
      </c>
      <c r="D41" s="7">
        <f>SUM(C44:C56)</f>
        <v>871505</v>
      </c>
    </row>
    <row r="42" spans="2:4" ht="14.1" customHeight="1" x14ac:dyDescent="0.25">
      <c r="B42" s="6" t="s">
        <v>228</v>
      </c>
      <c r="C42" s="7">
        <v>0</v>
      </c>
      <c r="D42" s="7"/>
    </row>
    <row r="43" spans="2:4" ht="14.1" customHeight="1" x14ac:dyDescent="0.25">
      <c r="B43" s="6" t="s">
        <v>224</v>
      </c>
      <c r="C43" s="7">
        <v>0</v>
      </c>
      <c r="D43" s="7"/>
    </row>
    <row r="44" spans="2:4" ht="14.1" customHeight="1" x14ac:dyDescent="0.25">
      <c r="B44" s="9" t="s">
        <v>223</v>
      </c>
      <c r="C44" s="10">
        <v>487008</v>
      </c>
      <c r="D44" s="11"/>
    </row>
    <row r="45" spans="2:4" ht="14.1" customHeight="1" x14ac:dyDescent="0.25">
      <c r="B45" s="9" t="s">
        <v>43</v>
      </c>
      <c r="C45" s="10">
        <v>8333</v>
      </c>
      <c r="D45" s="10"/>
    </row>
    <row r="46" spans="2:4" ht="14.1" customHeight="1" x14ac:dyDescent="0.25">
      <c r="B46" s="9" t="s">
        <v>60</v>
      </c>
      <c r="C46" s="10">
        <v>124992</v>
      </c>
      <c r="D46" s="10"/>
    </row>
    <row r="47" spans="2:4" ht="14.1" customHeight="1" x14ac:dyDescent="0.25">
      <c r="B47" s="9" t="s">
        <v>227</v>
      </c>
      <c r="C47" s="10">
        <v>18900</v>
      </c>
      <c r="D47" s="10"/>
    </row>
    <row r="48" spans="2:4" ht="14.1" customHeight="1" x14ac:dyDescent="0.25">
      <c r="B48" s="9" t="s">
        <v>58</v>
      </c>
      <c r="C48" s="10">
        <v>9360</v>
      </c>
      <c r="D48" s="10"/>
    </row>
    <row r="49" spans="2:4" ht="14.1" customHeight="1" x14ac:dyDescent="0.25">
      <c r="B49" s="9" t="s">
        <v>57</v>
      </c>
      <c r="C49" s="10">
        <v>3600</v>
      </c>
      <c r="D49" s="10"/>
    </row>
    <row r="50" spans="2:4" ht="14.1" customHeight="1" x14ac:dyDescent="0.25">
      <c r="B50" s="9" t="s">
        <v>222</v>
      </c>
      <c r="C50" s="10">
        <v>41650</v>
      </c>
      <c r="D50" s="10"/>
    </row>
    <row r="51" spans="2:4" ht="14.1" customHeight="1" x14ac:dyDescent="0.25">
      <c r="B51" s="9" t="s">
        <v>116</v>
      </c>
      <c r="C51" s="10">
        <v>14000</v>
      </c>
      <c r="D51" s="12"/>
    </row>
    <row r="52" spans="2:4" ht="14.1" customHeight="1" x14ac:dyDescent="0.25">
      <c r="B52" s="9" t="s">
        <v>31</v>
      </c>
      <c r="C52" s="10">
        <v>54000</v>
      </c>
      <c r="D52" s="10"/>
    </row>
    <row r="53" spans="2:4" ht="14.1" customHeight="1" x14ac:dyDescent="0.25">
      <c r="B53" s="9" t="s">
        <v>39</v>
      </c>
      <c r="C53" s="10">
        <v>10000</v>
      </c>
      <c r="D53" s="10"/>
    </row>
    <row r="54" spans="2:4" ht="14.1" customHeight="1" x14ac:dyDescent="0.25">
      <c r="B54" s="9" t="s">
        <v>30</v>
      </c>
      <c r="C54" s="10">
        <v>11000</v>
      </c>
      <c r="D54" s="10"/>
    </row>
    <row r="55" spans="2:4" ht="14.1" customHeight="1" x14ac:dyDescent="0.25">
      <c r="B55" s="9" t="s">
        <v>287</v>
      </c>
      <c r="C55" s="10">
        <f>50000+30000</f>
        <v>80000</v>
      </c>
      <c r="D55" s="10"/>
    </row>
    <row r="56" spans="2:4" ht="14.1" customHeight="1" x14ac:dyDescent="0.25">
      <c r="B56" s="9" t="s">
        <v>37</v>
      </c>
      <c r="C56" s="10">
        <v>8662</v>
      </c>
      <c r="D56" s="10"/>
    </row>
    <row r="57" spans="2:4" ht="14.1" customHeight="1" x14ac:dyDescent="0.25">
      <c r="B57" s="6" t="s">
        <v>226</v>
      </c>
      <c r="C57" s="7"/>
      <c r="D57" s="7">
        <f>SUM(C60:C63)</f>
        <v>150000</v>
      </c>
    </row>
    <row r="58" spans="2:4" ht="14.1" customHeight="1" x14ac:dyDescent="0.25">
      <c r="B58" s="6" t="s">
        <v>269</v>
      </c>
      <c r="C58" s="7"/>
      <c r="D58" s="7"/>
    </row>
    <row r="59" spans="2:4" ht="14.1" customHeight="1" x14ac:dyDescent="0.25">
      <c r="B59" s="6" t="s">
        <v>224</v>
      </c>
      <c r="C59" s="7"/>
      <c r="D59" s="7"/>
    </row>
    <row r="60" spans="2:4" ht="14.1" customHeight="1" x14ac:dyDescent="0.25">
      <c r="B60" s="9" t="s">
        <v>98</v>
      </c>
      <c r="C60" s="10">
        <f>24000+4000</f>
        <v>28000</v>
      </c>
      <c r="D60" s="11"/>
    </row>
    <row r="61" spans="2:4" ht="14.1" customHeight="1" x14ac:dyDescent="0.25">
      <c r="B61" s="9" t="s">
        <v>116</v>
      </c>
      <c r="C61" s="10">
        <f>12000+4000</f>
        <v>16000</v>
      </c>
      <c r="D61" s="10"/>
    </row>
    <row r="62" spans="2:4" ht="14.1" customHeight="1" x14ac:dyDescent="0.25">
      <c r="B62" s="9" t="s">
        <v>31</v>
      </c>
      <c r="C62" s="10">
        <f>48000+4000</f>
        <v>52000</v>
      </c>
      <c r="D62" s="10"/>
    </row>
    <row r="63" spans="2:4" ht="14.1" customHeight="1" x14ac:dyDescent="0.25">
      <c r="B63" s="9" t="s">
        <v>288</v>
      </c>
      <c r="C63" s="10">
        <f>36000+18000</f>
        <v>54000</v>
      </c>
      <c r="D63" s="10"/>
    </row>
    <row r="64" spans="2:4" ht="14.1" customHeight="1" x14ac:dyDescent="0.25">
      <c r="B64" s="6" t="s">
        <v>268</v>
      </c>
      <c r="C64" s="7"/>
      <c r="D64" s="7">
        <f>SUM(C66:C73)</f>
        <v>150000</v>
      </c>
    </row>
    <row r="65" spans="2:4" ht="14.1" customHeight="1" x14ac:dyDescent="0.25">
      <c r="B65" s="6" t="s">
        <v>224</v>
      </c>
      <c r="C65" s="7"/>
      <c r="D65" s="7"/>
    </row>
    <row r="66" spans="2:4" ht="14.1" customHeight="1" x14ac:dyDescent="0.25">
      <c r="B66" s="9" t="s">
        <v>98</v>
      </c>
      <c r="C66" s="10">
        <f>12000+4000</f>
        <v>16000</v>
      </c>
      <c r="D66" s="11"/>
    </row>
    <row r="67" spans="2:4" ht="14.1" customHeight="1" x14ac:dyDescent="0.25">
      <c r="B67" s="9" t="s">
        <v>116</v>
      </c>
      <c r="C67" s="10">
        <f>12000+12000</f>
        <v>24000</v>
      </c>
      <c r="D67" s="10"/>
    </row>
    <row r="68" spans="2:4" ht="14.1" customHeight="1" x14ac:dyDescent="0.25">
      <c r="B68" s="9" t="s">
        <v>245</v>
      </c>
      <c r="C68" s="10">
        <v>2000</v>
      </c>
      <c r="D68" s="10"/>
    </row>
    <row r="69" spans="2:4" ht="14.1" customHeight="1" x14ac:dyDescent="0.25">
      <c r="B69" s="9" t="s">
        <v>31</v>
      </c>
      <c r="C69" s="10">
        <f>48000+5000</f>
        <v>53000</v>
      </c>
      <c r="D69" s="10"/>
    </row>
    <row r="70" spans="2:4" ht="14.1" customHeight="1" x14ac:dyDescent="0.25">
      <c r="B70" s="9" t="s">
        <v>39</v>
      </c>
      <c r="C70" s="10">
        <v>6000</v>
      </c>
      <c r="D70" s="10"/>
    </row>
    <row r="71" spans="2:4" ht="14.1" customHeight="1" x14ac:dyDescent="0.25">
      <c r="B71" s="9" t="s">
        <v>30</v>
      </c>
      <c r="C71" s="10">
        <v>6000</v>
      </c>
      <c r="D71" s="10"/>
    </row>
    <row r="72" spans="2:4" ht="14.1" customHeight="1" x14ac:dyDescent="0.25">
      <c r="B72" s="9" t="s">
        <v>287</v>
      </c>
      <c r="C72" s="10">
        <f>24000+4000</f>
        <v>28000</v>
      </c>
      <c r="D72" s="10"/>
    </row>
    <row r="73" spans="2:4" ht="14.1" customHeight="1" x14ac:dyDescent="0.25">
      <c r="B73" s="9" t="s">
        <v>37</v>
      </c>
      <c r="C73" s="10">
        <f>12000+3000</f>
        <v>15000</v>
      </c>
      <c r="D73" s="10"/>
    </row>
    <row r="74" spans="2:4" ht="14.1" customHeight="1" x14ac:dyDescent="0.25">
      <c r="B74" s="6" t="s">
        <v>267</v>
      </c>
      <c r="C74" s="7"/>
      <c r="D74" s="7">
        <f>SUM(C76:C83)</f>
        <v>150000</v>
      </c>
    </row>
    <row r="75" spans="2:4" ht="14.1" customHeight="1" x14ac:dyDescent="0.25">
      <c r="B75" s="6" t="s">
        <v>224</v>
      </c>
      <c r="C75" s="7"/>
      <c r="D75" s="7"/>
    </row>
    <row r="76" spans="2:4" ht="14.1" customHeight="1" x14ac:dyDescent="0.25">
      <c r="B76" s="9" t="s">
        <v>98</v>
      </c>
      <c r="C76" s="10">
        <v>24000</v>
      </c>
      <c r="D76" s="11"/>
    </row>
    <row r="77" spans="2:4" ht="14.1" customHeight="1" x14ac:dyDescent="0.25">
      <c r="B77" s="9" t="s">
        <v>116</v>
      </c>
      <c r="C77" s="10">
        <f>12000+2000</f>
        <v>14000</v>
      </c>
      <c r="D77" s="10"/>
    </row>
    <row r="78" spans="2:4" ht="14.1" customHeight="1" x14ac:dyDescent="0.25">
      <c r="B78" s="9" t="s">
        <v>31</v>
      </c>
      <c r="C78" s="10">
        <v>24000</v>
      </c>
      <c r="D78" s="10"/>
    </row>
    <row r="79" spans="2:4" ht="14.1" customHeight="1" x14ac:dyDescent="0.25">
      <c r="B79" s="9" t="s">
        <v>39</v>
      </c>
      <c r="C79" s="10">
        <f>6000+10000</f>
        <v>16000</v>
      </c>
      <c r="D79" s="12"/>
    </row>
    <row r="80" spans="2:4" ht="14.1" customHeight="1" x14ac:dyDescent="0.25">
      <c r="B80" s="9" t="s">
        <v>30</v>
      </c>
      <c r="C80" s="10">
        <v>12000</v>
      </c>
      <c r="D80" s="10"/>
    </row>
    <row r="81" spans="2:4" ht="14.1" customHeight="1" x14ac:dyDescent="0.25">
      <c r="B81" s="9" t="s">
        <v>287</v>
      </c>
      <c r="C81" s="10">
        <f>12000+10000</f>
        <v>22000</v>
      </c>
      <c r="D81" s="10"/>
    </row>
    <row r="82" spans="2:4" ht="14.1" customHeight="1" x14ac:dyDescent="0.25">
      <c r="B82" s="9" t="s">
        <v>37</v>
      </c>
      <c r="C82" s="10">
        <v>6000</v>
      </c>
      <c r="D82" s="10"/>
    </row>
    <row r="83" spans="2:4" ht="14.1" customHeight="1" x14ac:dyDescent="0.25">
      <c r="B83" s="9" t="s">
        <v>49</v>
      </c>
      <c r="C83" s="10">
        <f>24000+8000</f>
        <v>32000</v>
      </c>
      <c r="D83" s="10"/>
    </row>
    <row r="84" spans="2:4" ht="14.1" customHeight="1" x14ac:dyDescent="0.25">
      <c r="B84" s="6" t="s">
        <v>266</v>
      </c>
      <c r="C84" s="7"/>
      <c r="D84" s="7">
        <f>SUM(C86:C91)</f>
        <v>150000</v>
      </c>
    </row>
    <row r="85" spans="2:4" ht="14.1" customHeight="1" x14ac:dyDescent="0.25">
      <c r="B85" s="6" t="s">
        <v>224</v>
      </c>
      <c r="C85" s="7"/>
      <c r="D85" s="7"/>
    </row>
    <row r="86" spans="2:4" ht="14.1" customHeight="1" x14ac:dyDescent="0.25">
      <c r="B86" s="9" t="s">
        <v>98</v>
      </c>
      <c r="C86" s="10">
        <v>24000</v>
      </c>
      <c r="D86" s="11"/>
    </row>
    <row r="87" spans="2:4" ht="14.1" customHeight="1" x14ac:dyDescent="0.25">
      <c r="B87" s="9" t="s">
        <v>116</v>
      </c>
      <c r="C87" s="10">
        <v>16800</v>
      </c>
      <c r="D87" s="11"/>
    </row>
    <row r="88" spans="2:4" ht="14.1" customHeight="1" x14ac:dyDescent="0.25">
      <c r="B88" s="9" t="s">
        <v>31</v>
      </c>
      <c r="C88" s="10">
        <v>48000</v>
      </c>
      <c r="D88" s="10"/>
    </row>
    <row r="89" spans="2:4" ht="14.1" customHeight="1" x14ac:dyDescent="0.25">
      <c r="B89" s="9" t="s">
        <v>30</v>
      </c>
      <c r="C89" s="10">
        <v>7200</v>
      </c>
      <c r="D89" s="12"/>
    </row>
    <row r="90" spans="2:4" ht="14.1" customHeight="1" x14ac:dyDescent="0.25">
      <c r="B90" s="9" t="s">
        <v>49</v>
      </c>
      <c r="C90" s="10">
        <v>24000</v>
      </c>
      <c r="D90" s="12"/>
    </row>
    <row r="91" spans="2:4" ht="14.1" customHeight="1" x14ac:dyDescent="0.25">
      <c r="B91" s="9" t="s">
        <v>288</v>
      </c>
      <c r="C91" s="10">
        <v>30000</v>
      </c>
      <c r="D91" s="12"/>
    </row>
    <row r="92" spans="2:4" ht="14.1" customHeight="1" x14ac:dyDescent="0.25">
      <c r="B92" s="6" t="s">
        <v>265</v>
      </c>
      <c r="C92" s="7"/>
      <c r="D92" s="7">
        <f>SUM(C94:C96)</f>
        <v>150000</v>
      </c>
    </row>
    <row r="93" spans="2:4" ht="14.1" customHeight="1" x14ac:dyDescent="0.25">
      <c r="B93" s="6" t="s">
        <v>224</v>
      </c>
      <c r="C93" s="7"/>
      <c r="D93" s="7"/>
    </row>
    <row r="94" spans="2:4" ht="14.1" customHeight="1" x14ac:dyDescent="0.25">
      <c r="B94" s="9" t="s">
        <v>31</v>
      </c>
      <c r="C94" s="10">
        <f>75000+5000</f>
        <v>80000</v>
      </c>
      <c r="D94" s="11"/>
    </row>
    <row r="95" spans="2:4" ht="14.1" customHeight="1" x14ac:dyDescent="0.25">
      <c r="B95" s="9" t="s">
        <v>39</v>
      </c>
      <c r="C95" s="10">
        <v>58000</v>
      </c>
      <c r="D95" s="10"/>
    </row>
    <row r="96" spans="2:4" ht="14.1" customHeight="1" x14ac:dyDescent="0.25">
      <c r="B96" s="9" t="s">
        <v>30</v>
      </c>
      <c r="C96" s="10">
        <f>45000-33000</f>
        <v>12000</v>
      </c>
      <c r="D96" s="10"/>
    </row>
    <row r="97" spans="2:4" ht="14.1" customHeight="1" x14ac:dyDescent="0.25">
      <c r="B97" s="6" t="s">
        <v>264</v>
      </c>
      <c r="C97" s="7"/>
      <c r="D97" s="7">
        <f>SUM(C99:C103)</f>
        <v>150000</v>
      </c>
    </row>
    <row r="98" spans="2:4" ht="14.1" customHeight="1" x14ac:dyDescent="0.25">
      <c r="B98" s="6" t="s">
        <v>224</v>
      </c>
      <c r="C98" s="7"/>
      <c r="D98" s="7"/>
    </row>
    <row r="99" spans="2:4" ht="14.1" customHeight="1" x14ac:dyDescent="0.25">
      <c r="B99" s="9" t="s">
        <v>98</v>
      </c>
      <c r="C99" s="10">
        <v>24000</v>
      </c>
      <c r="D99" s="11"/>
    </row>
    <row r="100" spans="2:4" ht="14.1" customHeight="1" x14ac:dyDescent="0.25">
      <c r="B100" s="9" t="s">
        <v>116</v>
      </c>
      <c r="C100" s="10">
        <v>28800</v>
      </c>
      <c r="D100" s="10"/>
    </row>
    <row r="101" spans="2:4" ht="14.1" customHeight="1" x14ac:dyDescent="0.25">
      <c r="B101" s="9" t="s">
        <v>31</v>
      </c>
      <c r="C101" s="10">
        <v>60000</v>
      </c>
      <c r="D101" s="10"/>
    </row>
    <row r="102" spans="2:4" ht="14.1" customHeight="1" x14ac:dyDescent="0.25">
      <c r="B102" s="9" t="s">
        <v>30</v>
      </c>
      <c r="C102" s="10">
        <f>7200+2800</f>
        <v>10000</v>
      </c>
      <c r="D102" s="10"/>
    </row>
    <row r="103" spans="2:4" ht="14.1" customHeight="1" x14ac:dyDescent="0.25">
      <c r="B103" s="9" t="s">
        <v>288</v>
      </c>
      <c r="C103" s="13">
        <v>27200</v>
      </c>
      <c r="D103" s="10"/>
    </row>
    <row r="104" spans="2:4" ht="14.1" customHeight="1" x14ac:dyDescent="0.25">
      <c r="B104" s="6" t="s">
        <v>263</v>
      </c>
      <c r="C104" s="7"/>
      <c r="D104" s="7">
        <f>SUM(C106:C109)</f>
        <v>150000</v>
      </c>
    </row>
    <row r="105" spans="2:4" ht="14.1" customHeight="1" x14ac:dyDescent="0.25">
      <c r="B105" s="6" t="s">
        <v>224</v>
      </c>
      <c r="C105" s="7"/>
      <c r="D105" s="7"/>
    </row>
    <row r="106" spans="2:4" ht="14.1" customHeight="1" x14ac:dyDescent="0.25">
      <c r="B106" s="9" t="s">
        <v>116</v>
      </c>
      <c r="C106" s="10">
        <f>20682+3318</f>
        <v>24000</v>
      </c>
      <c r="D106" s="11"/>
    </row>
    <row r="107" spans="2:4" ht="14.1" customHeight="1" x14ac:dyDescent="0.25">
      <c r="B107" s="9" t="s">
        <v>31</v>
      </c>
      <c r="C107" s="10">
        <f>89218+1982</f>
        <v>91200</v>
      </c>
      <c r="D107" s="10"/>
    </row>
    <row r="108" spans="2:4" ht="14.1" customHeight="1" x14ac:dyDescent="0.25">
      <c r="B108" s="9" t="s">
        <v>287</v>
      </c>
      <c r="C108" s="10">
        <v>29800</v>
      </c>
      <c r="D108" s="10"/>
    </row>
    <row r="109" spans="2:4" ht="14.1" customHeight="1" x14ac:dyDescent="0.25">
      <c r="B109" s="9" t="s">
        <v>288</v>
      </c>
      <c r="C109" s="10">
        <v>5000</v>
      </c>
      <c r="D109" s="10"/>
    </row>
    <row r="110" spans="2:4" ht="14.1" customHeight="1" x14ac:dyDescent="0.25">
      <c r="B110" s="6" t="s">
        <v>262</v>
      </c>
      <c r="C110" s="7"/>
      <c r="D110" s="7">
        <f>SUM(C112:C120)</f>
        <v>150000</v>
      </c>
    </row>
    <row r="111" spans="2:4" ht="14.1" customHeight="1" x14ac:dyDescent="0.25">
      <c r="B111" s="6" t="s">
        <v>224</v>
      </c>
      <c r="C111" s="7"/>
      <c r="D111" s="7"/>
    </row>
    <row r="112" spans="2:4" ht="14.1" customHeight="1" x14ac:dyDescent="0.25">
      <c r="B112" s="9" t="s">
        <v>98</v>
      </c>
      <c r="C112" s="14">
        <v>5000</v>
      </c>
      <c r="D112" s="14"/>
    </row>
    <row r="113" spans="1:250" ht="14.1" customHeight="1" x14ac:dyDescent="0.25">
      <c r="B113" s="15" t="s">
        <v>116</v>
      </c>
      <c r="C113" s="14">
        <f>18499+16501</f>
        <v>35000</v>
      </c>
      <c r="D113" s="16"/>
    </row>
    <row r="114" spans="1:250" ht="14.1" customHeight="1" x14ac:dyDescent="0.25">
      <c r="B114" s="9" t="s">
        <v>31</v>
      </c>
      <c r="C114" s="10">
        <f>100570-75570</f>
        <v>25000</v>
      </c>
      <c r="D114" s="10"/>
    </row>
    <row r="115" spans="1:250" ht="14.1" customHeight="1" x14ac:dyDescent="0.25">
      <c r="B115" s="9" t="s">
        <v>39</v>
      </c>
      <c r="C115" s="10">
        <v>15000</v>
      </c>
      <c r="D115" s="10"/>
    </row>
    <row r="116" spans="1:250" ht="14.1" customHeight="1" x14ac:dyDescent="0.25">
      <c r="B116" s="9" t="s">
        <v>30</v>
      </c>
      <c r="C116" s="10">
        <v>5000</v>
      </c>
      <c r="D116" s="10"/>
    </row>
    <row r="117" spans="1:250" ht="14.1" customHeight="1" x14ac:dyDescent="0.25">
      <c r="B117" s="9" t="s">
        <v>287</v>
      </c>
      <c r="C117" s="17">
        <v>20000</v>
      </c>
      <c r="D117" s="17"/>
    </row>
    <row r="118" spans="1:250" ht="14.1" customHeight="1" x14ac:dyDescent="0.25">
      <c r="B118" s="18" t="s">
        <v>37</v>
      </c>
      <c r="C118" s="19">
        <f>931+4069</f>
        <v>5000</v>
      </c>
      <c r="D118" s="19"/>
    </row>
    <row r="119" spans="1:250" ht="14.1" customHeight="1" x14ac:dyDescent="0.25">
      <c r="B119" s="9" t="s">
        <v>49</v>
      </c>
      <c r="C119" s="19">
        <v>5000</v>
      </c>
      <c r="D119" s="19"/>
    </row>
    <row r="120" spans="1:250" s="22" customFormat="1" ht="14.1" customHeight="1" x14ac:dyDescent="0.25">
      <c r="A120" s="20"/>
      <c r="B120" s="9" t="s">
        <v>288</v>
      </c>
      <c r="C120" s="21">
        <v>35000</v>
      </c>
      <c r="D120" s="15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</row>
    <row r="121" spans="1:250" ht="14.1" customHeight="1" x14ac:dyDescent="0.25">
      <c r="B121" s="23" t="s">
        <v>261</v>
      </c>
      <c r="C121" s="24"/>
      <c r="D121" s="24">
        <f>SUM(C123:C126)</f>
        <v>150000</v>
      </c>
    </row>
    <row r="122" spans="1:250" ht="14.1" customHeight="1" x14ac:dyDescent="0.25">
      <c r="B122" s="6" t="s">
        <v>224</v>
      </c>
      <c r="C122" s="7"/>
      <c r="D122" s="7"/>
    </row>
    <row r="123" spans="1:250" ht="14.1" customHeight="1" x14ac:dyDescent="0.25">
      <c r="B123" s="9" t="s">
        <v>116</v>
      </c>
      <c r="C123" s="10">
        <f>12000+18000</f>
        <v>30000</v>
      </c>
      <c r="D123" s="11"/>
    </row>
    <row r="124" spans="1:250" ht="14.1" customHeight="1" x14ac:dyDescent="0.25">
      <c r="B124" s="9" t="s">
        <v>30</v>
      </c>
      <c r="C124" s="10">
        <f>12000-7000</f>
        <v>5000</v>
      </c>
      <c r="D124" s="10"/>
    </row>
    <row r="125" spans="1:250" ht="14.1" customHeight="1" x14ac:dyDescent="0.25">
      <c r="B125" s="9" t="s">
        <v>287</v>
      </c>
      <c r="C125" s="10">
        <f>12000+13000</f>
        <v>25000</v>
      </c>
      <c r="D125" s="10"/>
    </row>
    <row r="126" spans="1:250" ht="14.1" customHeight="1" x14ac:dyDescent="0.25">
      <c r="B126" s="9" t="s">
        <v>288</v>
      </c>
      <c r="C126" s="10">
        <f>12000+78000</f>
        <v>90000</v>
      </c>
      <c r="D126" s="10"/>
    </row>
    <row r="127" spans="1:250" ht="14.1" customHeight="1" x14ac:dyDescent="0.25">
      <c r="B127" s="6" t="s">
        <v>260</v>
      </c>
      <c r="C127" s="7"/>
      <c r="D127" s="7">
        <f>SUM(C129:C135)</f>
        <v>150000</v>
      </c>
    </row>
    <row r="128" spans="1:250" ht="14.1" customHeight="1" x14ac:dyDescent="0.25">
      <c r="B128" s="6" t="s">
        <v>224</v>
      </c>
      <c r="C128" s="7"/>
      <c r="D128" s="7"/>
    </row>
    <row r="129" spans="2:4" ht="14.1" customHeight="1" x14ac:dyDescent="0.25">
      <c r="B129" s="9" t="s">
        <v>98</v>
      </c>
      <c r="C129" s="16">
        <v>14000</v>
      </c>
      <c r="D129" s="16"/>
    </row>
    <row r="130" spans="2:4" ht="14.1" customHeight="1" x14ac:dyDescent="0.25">
      <c r="B130" s="15" t="s">
        <v>116</v>
      </c>
      <c r="C130" s="16">
        <v>17000</v>
      </c>
      <c r="D130" s="16"/>
    </row>
    <row r="131" spans="2:4" ht="14.1" customHeight="1" x14ac:dyDescent="0.25">
      <c r="B131" s="9" t="s">
        <v>31</v>
      </c>
      <c r="C131" s="14">
        <v>58000</v>
      </c>
      <c r="D131" s="16"/>
    </row>
    <row r="132" spans="2:4" ht="14.1" customHeight="1" x14ac:dyDescent="0.25">
      <c r="B132" s="9" t="s">
        <v>39</v>
      </c>
      <c r="C132" s="16">
        <v>15000</v>
      </c>
      <c r="D132" s="16"/>
    </row>
    <row r="133" spans="2:4" ht="14.1" customHeight="1" x14ac:dyDescent="0.25">
      <c r="B133" s="9" t="s">
        <v>30</v>
      </c>
      <c r="C133" s="16">
        <v>12000</v>
      </c>
      <c r="D133" s="16"/>
    </row>
    <row r="134" spans="2:4" ht="14.1" customHeight="1" x14ac:dyDescent="0.25">
      <c r="B134" s="9" t="s">
        <v>287</v>
      </c>
      <c r="C134" s="16">
        <v>17000</v>
      </c>
      <c r="D134" s="16"/>
    </row>
    <row r="135" spans="2:4" ht="14.1" customHeight="1" x14ac:dyDescent="0.25">
      <c r="B135" s="9" t="s">
        <v>288</v>
      </c>
      <c r="C135" s="16">
        <v>17000</v>
      </c>
      <c r="D135" s="16"/>
    </row>
    <row r="136" spans="2:4" ht="14.1" customHeight="1" x14ac:dyDescent="0.25">
      <c r="B136" s="6" t="s">
        <v>225</v>
      </c>
      <c r="C136" s="7"/>
      <c r="D136" s="7">
        <f>SUM(C138:C152)</f>
        <v>6342449</v>
      </c>
    </row>
    <row r="137" spans="2:4" ht="14.1" customHeight="1" x14ac:dyDescent="0.25">
      <c r="B137" s="6" t="s">
        <v>224</v>
      </c>
      <c r="C137" s="7"/>
      <c r="D137" s="7"/>
    </row>
    <row r="138" spans="2:4" ht="14.1" customHeight="1" x14ac:dyDescent="0.25">
      <c r="B138" s="9" t="s">
        <v>223</v>
      </c>
      <c r="C138" s="10">
        <v>4370280</v>
      </c>
      <c r="D138" s="11"/>
    </row>
    <row r="139" spans="2:4" ht="14.1" customHeight="1" x14ac:dyDescent="0.25">
      <c r="B139" s="9" t="s">
        <v>44</v>
      </c>
      <c r="C139" s="10">
        <v>121632</v>
      </c>
      <c r="D139" s="10"/>
    </row>
    <row r="140" spans="2:4" ht="14.1" customHeight="1" x14ac:dyDescent="0.25">
      <c r="B140" s="9" t="s">
        <v>43</v>
      </c>
      <c r="C140" s="10">
        <v>77804</v>
      </c>
      <c r="D140" s="10"/>
    </row>
    <row r="141" spans="2:4" ht="14.1" customHeight="1" x14ac:dyDescent="0.25">
      <c r="B141" s="9" t="s">
        <v>60</v>
      </c>
      <c r="C141" s="10">
        <v>1148337</v>
      </c>
      <c r="D141" s="10"/>
    </row>
    <row r="142" spans="2:4" ht="14.1" customHeight="1" x14ac:dyDescent="0.25">
      <c r="B142" s="9" t="s">
        <v>58</v>
      </c>
      <c r="C142" s="10">
        <v>102960</v>
      </c>
      <c r="D142" s="10"/>
    </row>
    <row r="143" spans="2:4" ht="14.1" customHeight="1" x14ac:dyDescent="0.25">
      <c r="B143" s="9" t="s">
        <v>57</v>
      </c>
      <c r="C143" s="10">
        <v>39600</v>
      </c>
      <c r="D143" s="10"/>
    </row>
    <row r="144" spans="2:4" ht="14.1" customHeight="1" x14ac:dyDescent="0.25">
      <c r="B144" s="9" t="s">
        <v>222</v>
      </c>
      <c r="C144" s="10">
        <v>374850</v>
      </c>
      <c r="D144" s="10"/>
    </row>
    <row r="145" spans="2:4" ht="14.1" customHeight="1" x14ac:dyDescent="0.25">
      <c r="B145" s="9" t="s">
        <v>56</v>
      </c>
      <c r="C145" s="10">
        <v>16824</v>
      </c>
      <c r="D145" s="10"/>
    </row>
    <row r="146" spans="2:4" ht="14.1" customHeight="1" x14ac:dyDescent="0.25">
      <c r="B146" s="9" t="s">
        <v>55</v>
      </c>
      <c r="C146" s="10">
        <v>16824</v>
      </c>
      <c r="D146" s="10"/>
    </row>
    <row r="147" spans="2:4" ht="14.1" customHeight="1" x14ac:dyDescent="0.25">
      <c r="B147" s="9" t="s">
        <v>24</v>
      </c>
      <c r="C147" s="10">
        <v>17280</v>
      </c>
      <c r="D147" s="10"/>
    </row>
    <row r="148" spans="2:4" ht="14.1" customHeight="1" x14ac:dyDescent="0.25">
      <c r="B148" s="9" t="s">
        <v>23</v>
      </c>
      <c r="C148" s="10">
        <v>14200</v>
      </c>
      <c r="D148" s="10"/>
    </row>
    <row r="149" spans="2:4" ht="14.1" customHeight="1" x14ac:dyDescent="0.25">
      <c r="B149" s="9" t="s">
        <v>33</v>
      </c>
      <c r="C149" s="10">
        <v>2626</v>
      </c>
      <c r="D149" s="10"/>
    </row>
    <row r="150" spans="2:4" ht="14.1" customHeight="1" x14ac:dyDescent="0.25">
      <c r="B150" s="9" t="s">
        <v>32</v>
      </c>
      <c r="C150" s="10">
        <f>49062-29000</f>
        <v>20062</v>
      </c>
      <c r="D150" s="10"/>
    </row>
    <row r="151" spans="2:4" ht="14.1" customHeight="1" x14ac:dyDescent="0.25">
      <c r="B151" s="9" t="s">
        <v>49</v>
      </c>
      <c r="C151" s="10">
        <v>11170</v>
      </c>
      <c r="D151" s="10"/>
    </row>
    <row r="152" spans="2:4" ht="14.1" customHeight="1" x14ac:dyDescent="0.25">
      <c r="B152" s="9" t="s">
        <v>29</v>
      </c>
      <c r="C152" s="10">
        <v>8000</v>
      </c>
      <c r="D152" s="10"/>
    </row>
    <row r="153" spans="2:4" ht="14.1" customHeight="1" x14ac:dyDescent="0.25">
      <c r="B153" s="6" t="s">
        <v>221</v>
      </c>
      <c r="C153" s="7"/>
      <c r="D153" s="7">
        <f>SUM(C156:C175)</f>
        <v>1857859</v>
      </c>
    </row>
    <row r="154" spans="2:4" ht="14.1" customHeight="1" x14ac:dyDescent="0.25">
      <c r="B154" s="6" t="s">
        <v>220</v>
      </c>
      <c r="C154" s="7"/>
      <c r="D154" s="7"/>
    </row>
    <row r="155" spans="2:4" ht="14.1" customHeight="1" x14ac:dyDescent="0.25">
      <c r="B155" s="6" t="s">
        <v>218</v>
      </c>
      <c r="C155" s="7"/>
      <c r="D155" s="7"/>
    </row>
    <row r="156" spans="2:4" ht="14.1" customHeight="1" x14ac:dyDescent="0.25">
      <c r="B156" s="9" t="s">
        <v>44</v>
      </c>
      <c r="C156" s="10">
        <v>546607</v>
      </c>
      <c r="D156" s="11"/>
    </row>
    <row r="157" spans="2:4" ht="14.1" customHeight="1" x14ac:dyDescent="0.25">
      <c r="B157" s="9" t="s">
        <v>43</v>
      </c>
      <c r="C157" s="10">
        <v>10666</v>
      </c>
      <c r="D157" s="10"/>
    </row>
    <row r="158" spans="2:4" ht="14.1" customHeight="1" x14ac:dyDescent="0.25">
      <c r="B158" s="9" t="s">
        <v>60</v>
      </c>
      <c r="C158" s="10">
        <v>88888</v>
      </c>
      <c r="D158" s="10"/>
    </row>
    <row r="159" spans="2:4" ht="14.1" customHeight="1" x14ac:dyDescent="0.25">
      <c r="B159" s="9" t="s">
        <v>58</v>
      </c>
      <c r="C159" s="10">
        <v>37440</v>
      </c>
      <c r="D159" s="10"/>
    </row>
    <row r="160" spans="2:4" ht="14.1" customHeight="1" x14ac:dyDescent="0.25">
      <c r="B160" s="9" t="s">
        <v>57</v>
      </c>
      <c r="C160" s="10">
        <v>14400</v>
      </c>
      <c r="D160" s="10"/>
    </row>
    <row r="161" spans="2:4" ht="14.1" customHeight="1" x14ac:dyDescent="0.25">
      <c r="B161" s="9" t="s">
        <v>56</v>
      </c>
      <c r="C161" s="10">
        <v>20774</v>
      </c>
      <c r="D161" s="10"/>
    </row>
    <row r="162" spans="2:4" ht="14.1" customHeight="1" x14ac:dyDescent="0.25">
      <c r="B162" s="9" t="s">
        <v>55</v>
      </c>
      <c r="C162" s="10">
        <v>20774</v>
      </c>
      <c r="D162" s="10"/>
    </row>
    <row r="163" spans="2:4" ht="14.1" customHeight="1" x14ac:dyDescent="0.25">
      <c r="B163" s="9" t="s">
        <v>24</v>
      </c>
      <c r="C163" s="10">
        <f>2875*6</f>
        <v>17250</v>
      </c>
      <c r="D163" s="10"/>
    </row>
    <row r="164" spans="2:4" ht="14.1" customHeight="1" x14ac:dyDescent="0.25">
      <c r="B164" s="9" t="s">
        <v>23</v>
      </c>
      <c r="C164" s="10">
        <f>8000+15000</f>
        <v>23000</v>
      </c>
      <c r="D164" s="10"/>
    </row>
    <row r="165" spans="2:4" ht="14.1" customHeight="1" x14ac:dyDescent="0.25">
      <c r="B165" s="9" t="s">
        <v>33</v>
      </c>
      <c r="C165" s="10">
        <f>1770*12</f>
        <v>21240</v>
      </c>
      <c r="D165" s="10"/>
    </row>
    <row r="166" spans="2:4" ht="14.1" customHeight="1" x14ac:dyDescent="0.25">
      <c r="B166" s="9" t="s">
        <v>99</v>
      </c>
      <c r="C166" s="10">
        <f>1500*12</f>
        <v>18000</v>
      </c>
      <c r="D166" s="10"/>
    </row>
    <row r="167" spans="2:4" ht="14.1" customHeight="1" x14ac:dyDescent="0.25">
      <c r="B167" s="9" t="s">
        <v>32</v>
      </c>
      <c r="C167" s="10">
        <f>8708*12</f>
        <v>104496</v>
      </c>
      <c r="D167" s="10"/>
    </row>
    <row r="168" spans="2:4" ht="14.1" customHeight="1" x14ac:dyDescent="0.25">
      <c r="B168" s="9" t="s">
        <v>98</v>
      </c>
      <c r="C168" s="10">
        <f>7334*12</f>
        <v>88008</v>
      </c>
      <c r="D168" s="10"/>
    </row>
    <row r="169" spans="2:4" ht="14.1" customHeight="1" x14ac:dyDescent="0.25">
      <c r="B169" s="9" t="s">
        <v>116</v>
      </c>
      <c r="C169" s="10">
        <f>3334*12</f>
        <v>40008</v>
      </c>
      <c r="D169" s="10"/>
    </row>
    <row r="170" spans="2:4" ht="14.1" customHeight="1" x14ac:dyDescent="0.25">
      <c r="B170" s="9" t="s">
        <v>245</v>
      </c>
      <c r="C170" s="10">
        <f>180*12</f>
        <v>2160</v>
      </c>
      <c r="D170" s="10"/>
    </row>
    <row r="171" spans="2:4" ht="14.1" customHeight="1" x14ac:dyDescent="0.25">
      <c r="B171" s="9" t="s">
        <v>289</v>
      </c>
      <c r="C171" s="10">
        <f>700000+31764</f>
        <v>731764</v>
      </c>
      <c r="D171" s="10"/>
    </row>
    <row r="172" spans="2:4" ht="14.1" customHeight="1" x14ac:dyDescent="0.25">
      <c r="B172" s="9" t="s">
        <v>287</v>
      </c>
      <c r="C172" s="10">
        <f>1867*12</f>
        <v>22404</v>
      </c>
      <c r="D172" s="10"/>
    </row>
    <row r="173" spans="2:4" ht="14.1" customHeight="1" x14ac:dyDescent="0.25">
      <c r="B173" s="9" t="s">
        <v>49</v>
      </c>
      <c r="C173" s="10">
        <f>5147*12-31764</f>
        <v>30000</v>
      </c>
      <c r="D173" s="10"/>
    </row>
    <row r="174" spans="2:4" ht="14.1" customHeight="1" x14ac:dyDescent="0.25">
      <c r="B174" s="9" t="s">
        <v>258</v>
      </c>
      <c r="C174" s="10">
        <v>15000</v>
      </c>
      <c r="D174" s="10"/>
    </row>
    <row r="175" spans="2:4" ht="14.1" customHeight="1" x14ac:dyDescent="0.25">
      <c r="B175" s="9" t="s">
        <v>48</v>
      </c>
      <c r="C175" s="10">
        <f>415*12</f>
        <v>4980</v>
      </c>
      <c r="D175" s="10"/>
    </row>
    <row r="176" spans="2:4" ht="14.1" customHeight="1" x14ac:dyDescent="0.25">
      <c r="B176" s="6" t="s">
        <v>219</v>
      </c>
      <c r="C176" s="7"/>
      <c r="D176" s="7">
        <f>C179</f>
        <v>276000</v>
      </c>
    </row>
    <row r="177" spans="2:4" ht="14.1" customHeight="1" x14ac:dyDescent="0.25">
      <c r="B177" s="6" t="s">
        <v>257</v>
      </c>
      <c r="C177" s="7"/>
      <c r="D177" s="7"/>
    </row>
    <row r="178" spans="2:4" ht="14.1" customHeight="1" x14ac:dyDescent="0.25">
      <c r="B178" s="6" t="s">
        <v>136</v>
      </c>
      <c r="C178" s="7"/>
      <c r="D178" s="8"/>
    </row>
    <row r="179" spans="2:4" ht="14.1" customHeight="1" x14ac:dyDescent="0.25">
      <c r="B179" s="9" t="s">
        <v>290</v>
      </c>
      <c r="C179" s="10">
        <v>276000</v>
      </c>
      <c r="D179" s="11"/>
    </row>
    <row r="180" spans="2:4" ht="14.1" customHeight="1" x14ac:dyDescent="0.25">
      <c r="B180" s="6" t="s">
        <v>256</v>
      </c>
      <c r="C180" s="7"/>
      <c r="D180" s="7">
        <f>C181</f>
        <v>150000</v>
      </c>
    </row>
    <row r="181" spans="2:4" ht="14.1" customHeight="1" x14ac:dyDescent="0.25">
      <c r="B181" s="9" t="s">
        <v>255</v>
      </c>
      <c r="C181" s="10">
        <v>150000</v>
      </c>
      <c r="D181" s="11"/>
    </row>
    <row r="182" spans="2:4" ht="14.1" customHeight="1" x14ac:dyDescent="0.25">
      <c r="B182" s="6" t="s">
        <v>291</v>
      </c>
      <c r="C182" s="7"/>
      <c r="D182" s="7">
        <f>C183</f>
        <v>1200000</v>
      </c>
    </row>
    <row r="183" spans="2:4" ht="14.1" customHeight="1" x14ac:dyDescent="0.25">
      <c r="B183" s="9" t="s">
        <v>292</v>
      </c>
      <c r="C183" s="10">
        <f>1200000</f>
        <v>1200000</v>
      </c>
      <c r="D183" s="11"/>
    </row>
    <row r="184" spans="2:4" ht="14.1" customHeight="1" x14ac:dyDescent="0.25">
      <c r="B184" s="6" t="s">
        <v>146</v>
      </c>
      <c r="C184" s="7"/>
      <c r="D184" s="7">
        <f>C185</f>
        <v>3280000</v>
      </c>
    </row>
    <row r="185" spans="2:4" ht="14.1" customHeight="1" x14ac:dyDescent="0.25">
      <c r="B185" s="9" t="s">
        <v>153</v>
      </c>
      <c r="C185" s="10">
        <v>3280000</v>
      </c>
      <c r="D185" s="11"/>
    </row>
    <row r="186" spans="2:4" ht="14.1" customHeight="1" x14ac:dyDescent="0.25">
      <c r="B186" s="6" t="s">
        <v>254</v>
      </c>
      <c r="C186" s="7"/>
      <c r="D186" s="7">
        <f>SUM(C187:C187)</f>
        <v>295200</v>
      </c>
    </row>
    <row r="187" spans="2:4" ht="14.1" customHeight="1" x14ac:dyDescent="0.25">
      <c r="B187" s="9" t="s">
        <v>293</v>
      </c>
      <c r="C187" s="10">
        <f>78600+60000+78600+78000</f>
        <v>295200</v>
      </c>
      <c r="D187" s="10"/>
    </row>
    <row r="188" spans="2:4" ht="14.1" customHeight="1" x14ac:dyDescent="0.25">
      <c r="B188" s="6" t="s">
        <v>294</v>
      </c>
      <c r="C188" s="7"/>
      <c r="D188" s="7">
        <f>SUM(C190:C209)</f>
        <v>2583718</v>
      </c>
    </row>
    <row r="189" spans="2:4" ht="14.1" customHeight="1" x14ac:dyDescent="0.25">
      <c r="B189" s="6" t="s">
        <v>218</v>
      </c>
      <c r="C189" s="7"/>
      <c r="D189" s="7"/>
    </row>
    <row r="190" spans="2:4" ht="14.1" customHeight="1" x14ac:dyDescent="0.25">
      <c r="B190" s="9" t="s">
        <v>44</v>
      </c>
      <c r="C190" s="10">
        <v>1129037</v>
      </c>
      <c r="D190" s="11"/>
    </row>
    <row r="191" spans="2:4" ht="14.1" customHeight="1" x14ac:dyDescent="0.25">
      <c r="B191" s="9" t="s">
        <v>43</v>
      </c>
      <c r="C191" s="10">
        <v>21379</v>
      </c>
      <c r="D191" s="10"/>
    </row>
    <row r="192" spans="2:4" ht="14.1" customHeight="1" x14ac:dyDescent="0.25">
      <c r="B192" s="9" t="s">
        <v>60</v>
      </c>
      <c r="C192" s="10">
        <v>178172</v>
      </c>
      <c r="D192" s="10"/>
    </row>
    <row r="193" spans="2:4" ht="14.1" customHeight="1" x14ac:dyDescent="0.25">
      <c r="B193" s="9" t="s">
        <v>58</v>
      </c>
      <c r="C193" s="10">
        <v>74880</v>
      </c>
      <c r="D193" s="10"/>
    </row>
    <row r="194" spans="2:4" ht="14.1" customHeight="1" x14ac:dyDescent="0.25">
      <c r="B194" s="9" t="s">
        <v>57</v>
      </c>
      <c r="C194" s="10">
        <v>28800</v>
      </c>
      <c r="D194" s="10"/>
    </row>
    <row r="195" spans="2:4" ht="14.1" customHeight="1" x14ac:dyDescent="0.25">
      <c r="B195" s="9" t="s">
        <v>56</v>
      </c>
      <c r="C195" s="10">
        <v>25060</v>
      </c>
      <c r="D195" s="10"/>
    </row>
    <row r="196" spans="2:4" ht="14.1" customHeight="1" x14ac:dyDescent="0.25">
      <c r="B196" s="9" t="s">
        <v>55</v>
      </c>
      <c r="C196" s="10">
        <v>25060</v>
      </c>
      <c r="D196" s="10"/>
    </row>
    <row r="197" spans="2:4" ht="14.1" customHeight="1" x14ac:dyDescent="0.25">
      <c r="B197" s="9" t="s">
        <v>24</v>
      </c>
      <c r="C197" s="10">
        <f>2000*12</f>
        <v>24000</v>
      </c>
      <c r="D197" s="10"/>
    </row>
    <row r="198" spans="2:4" ht="14.1" customHeight="1" x14ac:dyDescent="0.25">
      <c r="B198" s="9" t="s">
        <v>23</v>
      </c>
      <c r="C198" s="10">
        <v>35000</v>
      </c>
      <c r="D198" s="10"/>
    </row>
    <row r="199" spans="2:4" ht="14.1" customHeight="1" x14ac:dyDescent="0.25">
      <c r="B199" s="9" t="s">
        <v>33</v>
      </c>
      <c r="C199" s="10">
        <v>2000</v>
      </c>
      <c r="D199" s="10"/>
    </row>
    <row r="200" spans="2:4" ht="14.1" customHeight="1" x14ac:dyDescent="0.25">
      <c r="B200" s="9" t="s">
        <v>32</v>
      </c>
      <c r="C200" s="10">
        <f>500*12</f>
        <v>6000</v>
      </c>
      <c r="D200" s="10"/>
    </row>
    <row r="201" spans="2:4" ht="14.1" customHeight="1" x14ac:dyDescent="0.25">
      <c r="B201" s="9" t="s">
        <v>98</v>
      </c>
      <c r="C201" s="10">
        <f>600*12</f>
        <v>7200</v>
      </c>
      <c r="D201" s="10"/>
    </row>
    <row r="202" spans="2:4" ht="14.1" customHeight="1" x14ac:dyDescent="0.25">
      <c r="B202" s="9" t="s">
        <v>13</v>
      </c>
      <c r="C202" s="10">
        <v>1500</v>
      </c>
      <c r="D202" s="10"/>
    </row>
    <row r="203" spans="2:4" ht="14.1" customHeight="1" x14ac:dyDescent="0.25">
      <c r="B203" s="9" t="s">
        <v>51</v>
      </c>
      <c r="C203" s="10">
        <f>100*12</f>
        <v>1200</v>
      </c>
      <c r="D203" s="10"/>
    </row>
    <row r="204" spans="2:4" ht="14.1" customHeight="1" x14ac:dyDescent="0.25">
      <c r="B204" s="9" t="s">
        <v>139</v>
      </c>
      <c r="C204" s="10">
        <f>11166+3000+5583+5583+8000+5583+5583+5583+8000+5583+5583+5583</f>
        <v>74830</v>
      </c>
      <c r="D204" s="10"/>
    </row>
    <row r="205" spans="2:4" ht="14.1" customHeight="1" x14ac:dyDescent="0.25">
      <c r="B205" s="9" t="s">
        <v>237</v>
      </c>
      <c r="C205" s="10">
        <f>2000+2000+2000+10000+2000+2000</f>
        <v>20000</v>
      </c>
      <c r="D205" s="10"/>
    </row>
    <row r="206" spans="2:4" ht="14.1" customHeight="1" x14ac:dyDescent="0.25">
      <c r="B206" s="9" t="s">
        <v>107</v>
      </c>
      <c r="C206" s="10">
        <v>3600</v>
      </c>
      <c r="D206" s="10"/>
    </row>
    <row r="207" spans="2:4" ht="14.1" customHeight="1" x14ac:dyDescent="0.25">
      <c r="B207" s="9" t="s">
        <v>12</v>
      </c>
      <c r="C207" s="10">
        <f>41000+41000+41000+41000+41000+41000+41000+41000+70000+41000+41000+41000</f>
        <v>521000</v>
      </c>
      <c r="D207" s="10"/>
    </row>
    <row r="208" spans="2:4" ht="14.1" customHeight="1" x14ac:dyDescent="0.25">
      <c r="B208" s="9" t="s">
        <v>295</v>
      </c>
      <c r="C208" s="10">
        <v>400000</v>
      </c>
      <c r="D208" s="10"/>
    </row>
    <row r="209" spans="2:4" ht="14.1" customHeight="1" x14ac:dyDescent="0.25">
      <c r="B209" s="9" t="s">
        <v>296</v>
      </c>
      <c r="C209" s="10">
        <v>5000</v>
      </c>
      <c r="D209" s="10"/>
    </row>
    <row r="210" spans="2:4" ht="14.1" customHeight="1" x14ac:dyDescent="0.25">
      <c r="B210" s="6" t="s">
        <v>217</v>
      </c>
      <c r="C210" s="7"/>
      <c r="D210" s="7">
        <f>SUM(C213:C231)</f>
        <v>2430175</v>
      </c>
    </row>
    <row r="211" spans="2:4" ht="14.1" customHeight="1" x14ac:dyDescent="0.25">
      <c r="B211" s="6" t="s">
        <v>216</v>
      </c>
      <c r="C211" s="7"/>
      <c r="D211" s="7"/>
    </row>
    <row r="212" spans="2:4" ht="14.1" customHeight="1" x14ac:dyDescent="0.25">
      <c r="B212" s="6" t="s">
        <v>215</v>
      </c>
      <c r="C212" s="7"/>
      <c r="D212" s="7"/>
    </row>
    <row r="213" spans="2:4" ht="14.1" customHeight="1" x14ac:dyDescent="0.25">
      <c r="B213" s="9" t="s">
        <v>44</v>
      </c>
      <c r="C213" s="10">
        <v>445598</v>
      </c>
      <c r="D213" s="11"/>
    </row>
    <row r="214" spans="2:4" ht="14.1" customHeight="1" x14ac:dyDescent="0.25">
      <c r="B214" s="9" t="s">
        <v>43</v>
      </c>
      <c r="C214" s="10">
        <v>8548</v>
      </c>
      <c r="D214" s="10"/>
    </row>
    <row r="215" spans="2:4" ht="14.1" customHeight="1" x14ac:dyDescent="0.25">
      <c r="B215" s="9" t="s">
        <v>60</v>
      </c>
      <c r="C215" s="10">
        <v>71225</v>
      </c>
      <c r="D215" s="10"/>
    </row>
    <row r="216" spans="2:4" ht="14.1" customHeight="1" x14ac:dyDescent="0.25">
      <c r="B216" s="9" t="s">
        <v>58</v>
      </c>
      <c r="C216" s="10">
        <v>37440</v>
      </c>
      <c r="D216" s="10"/>
    </row>
    <row r="217" spans="2:4" ht="14.1" customHeight="1" x14ac:dyDescent="0.25">
      <c r="B217" s="9" t="s">
        <v>57</v>
      </c>
      <c r="C217" s="10">
        <v>14400</v>
      </c>
      <c r="D217" s="10"/>
    </row>
    <row r="218" spans="2:4" ht="14.1" customHeight="1" x14ac:dyDescent="0.25">
      <c r="B218" s="9" t="s">
        <v>56</v>
      </c>
      <c r="C218" s="10">
        <v>7691</v>
      </c>
      <c r="D218" s="10"/>
    </row>
    <row r="219" spans="2:4" ht="14.1" customHeight="1" x14ac:dyDescent="0.25">
      <c r="B219" s="9" t="s">
        <v>55</v>
      </c>
      <c r="C219" s="10">
        <v>7691</v>
      </c>
      <c r="D219" s="10"/>
    </row>
    <row r="220" spans="2:4" ht="14.1" customHeight="1" x14ac:dyDescent="0.25">
      <c r="B220" s="9" t="s">
        <v>24</v>
      </c>
      <c r="C220" s="10">
        <v>16919</v>
      </c>
      <c r="D220" s="10"/>
    </row>
    <row r="221" spans="2:4" ht="14.1" customHeight="1" x14ac:dyDescent="0.25">
      <c r="B221" s="9" t="s">
        <v>23</v>
      </c>
      <c r="C221" s="10">
        <v>33620</v>
      </c>
      <c r="D221" s="10"/>
    </row>
    <row r="222" spans="2:4" ht="14.1" customHeight="1" x14ac:dyDescent="0.25">
      <c r="B222" s="9" t="s">
        <v>33</v>
      </c>
      <c r="C222" s="10">
        <v>41000</v>
      </c>
      <c r="D222" s="10"/>
    </row>
    <row r="223" spans="2:4" ht="14.1" customHeight="1" x14ac:dyDescent="0.25">
      <c r="B223" s="9" t="s">
        <v>32</v>
      </c>
      <c r="C223" s="10">
        <v>2000</v>
      </c>
      <c r="D223" s="10"/>
    </row>
    <row r="224" spans="2:4" ht="14.1" customHeight="1" x14ac:dyDescent="0.25">
      <c r="B224" s="9" t="s">
        <v>98</v>
      </c>
      <c r="C224" s="10">
        <v>10876</v>
      </c>
      <c r="D224" s="12"/>
    </row>
    <row r="225" spans="2:4" ht="14.1" customHeight="1" x14ac:dyDescent="0.25">
      <c r="B225" s="9" t="s">
        <v>112</v>
      </c>
      <c r="C225" s="10">
        <v>45700</v>
      </c>
      <c r="D225" s="10"/>
    </row>
    <row r="226" spans="2:4" ht="14.1" customHeight="1" x14ac:dyDescent="0.25">
      <c r="B226" s="9" t="s">
        <v>18</v>
      </c>
      <c r="C226" s="10">
        <v>70000</v>
      </c>
      <c r="D226" s="10"/>
    </row>
    <row r="227" spans="2:4" ht="14.1" customHeight="1" x14ac:dyDescent="0.25">
      <c r="B227" s="9" t="s">
        <v>237</v>
      </c>
      <c r="C227" s="10">
        <v>8000</v>
      </c>
      <c r="D227" s="10"/>
    </row>
    <row r="228" spans="2:4" ht="14.1" customHeight="1" x14ac:dyDescent="0.25">
      <c r="B228" s="9" t="s">
        <v>297</v>
      </c>
      <c r="C228" s="10">
        <v>21274</v>
      </c>
      <c r="D228" s="10"/>
    </row>
    <row r="229" spans="2:4" ht="14.1" customHeight="1" x14ac:dyDescent="0.25">
      <c r="B229" s="9" t="s">
        <v>253</v>
      </c>
      <c r="C229" s="10">
        <v>1480000</v>
      </c>
      <c r="D229" s="10"/>
    </row>
    <row r="230" spans="2:4" ht="14.1" customHeight="1" x14ac:dyDescent="0.25">
      <c r="B230" s="9" t="s">
        <v>298</v>
      </c>
      <c r="C230" s="10">
        <v>77193</v>
      </c>
      <c r="D230" s="10"/>
    </row>
    <row r="231" spans="2:4" ht="14.1" customHeight="1" x14ac:dyDescent="0.25">
      <c r="B231" s="9" t="s">
        <v>28</v>
      </c>
      <c r="C231" s="10">
        <v>31000</v>
      </c>
      <c r="D231" s="10"/>
    </row>
    <row r="232" spans="2:4" ht="14.1" customHeight="1" x14ac:dyDescent="0.25">
      <c r="B232" s="6" t="s">
        <v>214</v>
      </c>
      <c r="C232" s="7"/>
      <c r="D232" s="7">
        <f>SUM(C235:C250)</f>
        <v>1111658</v>
      </c>
    </row>
    <row r="233" spans="2:4" ht="14.1" customHeight="1" x14ac:dyDescent="0.25">
      <c r="B233" s="6" t="s">
        <v>213</v>
      </c>
      <c r="C233" s="7"/>
      <c r="D233" s="7"/>
    </row>
    <row r="234" spans="2:4" ht="14.1" customHeight="1" x14ac:dyDescent="0.25">
      <c r="B234" s="6" t="s">
        <v>212</v>
      </c>
      <c r="C234" s="7"/>
      <c r="D234" s="7"/>
    </row>
    <row r="235" spans="2:4" ht="14.1" customHeight="1" x14ac:dyDescent="0.25">
      <c r="B235" s="9" t="s">
        <v>44</v>
      </c>
      <c r="C235" s="10">
        <v>810180</v>
      </c>
      <c r="D235" s="11"/>
    </row>
    <row r="236" spans="2:4" ht="14.1" customHeight="1" x14ac:dyDescent="0.25">
      <c r="B236" s="9" t="s">
        <v>43</v>
      </c>
      <c r="C236" s="10">
        <v>14366</v>
      </c>
      <c r="D236" s="10"/>
    </row>
    <row r="237" spans="2:4" ht="14.1" customHeight="1" x14ac:dyDescent="0.25">
      <c r="B237" s="9" t="s">
        <v>60</v>
      </c>
      <c r="C237" s="10">
        <v>119725</v>
      </c>
      <c r="D237" s="10"/>
    </row>
    <row r="238" spans="2:4" ht="14.1" customHeight="1" x14ac:dyDescent="0.25">
      <c r="B238" s="9" t="s">
        <v>58</v>
      </c>
      <c r="C238" s="10">
        <v>37440</v>
      </c>
      <c r="D238" s="10"/>
    </row>
    <row r="239" spans="2:4" ht="14.1" customHeight="1" x14ac:dyDescent="0.25">
      <c r="B239" s="9" t="s">
        <v>57</v>
      </c>
      <c r="C239" s="10">
        <v>14400</v>
      </c>
      <c r="D239" s="10"/>
    </row>
    <row r="240" spans="2:4" ht="14.1" customHeight="1" x14ac:dyDescent="0.25">
      <c r="B240" s="9" t="s">
        <v>24</v>
      </c>
      <c r="C240" s="10">
        <v>27856</v>
      </c>
      <c r="D240" s="10"/>
    </row>
    <row r="241" spans="2:4" ht="14.1" customHeight="1" x14ac:dyDescent="0.25">
      <c r="B241" s="9" t="s">
        <v>23</v>
      </c>
      <c r="C241" s="10">
        <v>20000</v>
      </c>
      <c r="D241" s="10"/>
    </row>
    <row r="242" spans="2:4" ht="14.1" customHeight="1" x14ac:dyDescent="0.25">
      <c r="B242" s="9" t="s">
        <v>33</v>
      </c>
      <c r="C242" s="10">
        <v>4800</v>
      </c>
      <c r="D242" s="10"/>
    </row>
    <row r="243" spans="2:4" ht="14.1" customHeight="1" x14ac:dyDescent="0.25">
      <c r="B243" s="9" t="s">
        <v>99</v>
      </c>
      <c r="C243" s="10">
        <v>1925</v>
      </c>
      <c r="D243" s="12"/>
    </row>
    <row r="244" spans="2:4" ht="14.1" customHeight="1" x14ac:dyDescent="0.25">
      <c r="B244" s="9" t="s">
        <v>32</v>
      </c>
      <c r="C244" s="10">
        <v>6240</v>
      </c>
      <c r="D244" s="10"/>
    </row>
    <row r="245" spans="2:4" ht="14.1" customHeight="1" x14ac:dyDescent="0.25">
      <c r="B245" s="9" t="s">
        <v>14</v>
      </c>
      <c r="C245" s="10">
        <v>27500</v>
      </c>
      <c r="D245" s="10"/>
    </row>
    <row r="246" spans="2:4" ht="14.1" customHeight="1" x14ac:dyDescent="0.25">
      <c r="B246" s="9" t="s">
        <v>142</v>
      </c>
      <c r="C246" s="10">
        <v>1332</v>
      </c>
      <c r="D246" s="10"/>
    </row>
    <row r="247" spans="2:4" ht="14.1" customHeight="1" x14ac:dyDescent="0.25">
      <c r="B247" s="9" t="s">
        <v>140</v>
      </c>
      <c r="C247" s="10">
        <v>1500</v>
      </c>
      <c r="D247" s="10"/>
    </row>
    <row r="248" spans="2:4" ht="14.1" customHeight="1" x14ac:dyDescent="0.25">
      <c r="B248" s="9" t="s">
        <v>49</v>
      </c>
      <c r="C248" s="10">
        <v>1894</v>
      </c>
      <c r="D248" s="10"/>
    </row>
    <row r="249" spans="2:4" ht="14.1" customHeight="1" x14ac:dyDescent="0.25">
      <c r="B249" s="9" t="s">
        <v>299</v>
      </c>
      <c r="C249" s="10">
        <v>2500</v>
      </c>
      <c r="D249" s="10"/>
    </row>
    <row r="250" spans="2:4" ht="14.1" customHeight="1" x14ac:dyDescent="0.25">
      <c r="B250" s="9" t="s">
        <v>29</v>
      </c>
      <c r="C250" s="10">
        <v>20000</v>
      </c>
      <c r="D250" s="10"/>
    </row>
    <row r="251" spans="2:4" ht="14.1" customHeight="1" x14ac:dyDescent="0.25">
      <c r="B251" s="6" t="s">
        <v>211</v>
      </c>
      <c r="C251" s="7"/>
      <c r="D251" s="7">
        <f>SUM(C254:C267)</f>
        <v>3401792</v>
      </c>
    </row>
    <row r="252" spans="2:4" ht="14.1" customHeight="1" x14ac:dyDescent="0.25">
      <c r="B252" s="6" t="s">
        <v>210</v>
      </c>
      <c r="C252" s="7"/>
      <c r="D252" s="7"/>
    </row>
    <row r="253" spans="2:4" ht="14.1" customHeight="1" x14ac:dyDescent="0.25">
      <c r="B253" s="6" t="s">
        <v>127</v>
      </c>
      <c r="C253" s="7"/>
      <c r="D253" s="7"/>
    </row>
    <row r="254" spans="2:4" ht="14.1" customHeight="1" x14ac:dyDescent="0.25">
      <c r="B254" s="9" t="s">
        <v>44</v>
      </c>
      <c r="C254" s="10">
        <v>2533430</v>
      </c>
      <c r="D254" s="11"/>
    </row>
    <row r="255" spans="2:4" ht="14.1" customHeight="1" x14ac:dyDescent="0.25">
      <c r="B255" s="9" t="s">
        <v>43</v>
      </c>
      <c r="C255" s="10">
        <v>48138</v>
      </c>
      <c r="D255" s="10"/>
    </row>
    <row r="256" spans="2:4" ht="14.1" customHeight="1" x14ac:dyDescent="0.25">
      <c r="B256" s="9" t="s">
        <v>60</v>
      </c>
      <c r="C256" s="10">
        <v>401150</v>
      </c>
      <c r="D256" s="10"/>
    </row>
    <row r="257" spans="2:4" ht="14.1" customHeight="1" x14ac:dyDescent="0.25">
      <c r="B257" s="9" t="s">
        <v>58</v>
      </c>
      <c r="C257" s="10">
        <v>215280</v>
      </c>
      <c r="D257" s="10"/>
    </row>
    <row r="258" spans="2:4" ht="14.1" customHeight="1" x14ac:dyDescent="0.25">
      <c r="B258" s="9" t="s">
        <v>57</v>
      </c>
      <c r="C258" s="10">
        <v>82800</v>
      </c>
      <c r="D258" s="10"/>
    </row>
    <row r="259" spans="2:4" ht="14.1" customHeight="1" x14ac:dyDescent="0.25">
      <c r="B259" s="9" t="s">
        <v>56</v>
      </c>
      <c r="C259" s="10">
        <v>28367</v>
      </c>
      <c r="D259" s="10"/>
    </row>
    <row r="260" spans="2:4" ht="14.1" customHeight="1" x14ac:dyDescent="0.25">
      <c r="B260" s="9" t="s">
        <v>55</v>
      </c>
      <c r="C260" s="10">
        <v>28367</v>
      </c>
      <c r="D260" s="10"/>
    </row>
    <row r="261" spans="2:4" ht="14.1" customHeight="1" x14ac:dyDescent="0.25">
      <c r="B261" s="9" t="s">
        <v>24</v>
      </c>
      <c r="C261" s="10">
        <v>11440</v>
      </c>
      <c r="D261" s="10"/>
    </row>
    <row r="262" spans="2:4" ht="14.1" customHeight="1" x14ac:dyDescent="0.25">
      <c r="B262" s="9" t="s">
        <v>23</v>
      </c>
      <c r="C262" s="10">
        <v>11440</v>
      </c>
      <c r="D262" s="10"/>
    </row>
    <row r="263" spans="2:4" ht="14.1" customHeight="1" x14ac:dyDescent="0.25">
      <c r="B263" s="9" t="s">
        <v>33</v>
      </c>
      <c r="C263" s="10">
        <v>20800</v>
      </c>
      <c r="D263" s="10"/>
    </row>
    <row r="264" spans="2:4" ht="14.1" customHeight="1" x14ac:dyDescent="0.25">
      <c r="B264" s="9" t="s">
        <v>99</v>
      </c>
      <c r="C264" s="10">
        <v>4160</v>
      </c>
      <c r="D264" s="10"/>
    </row>
    <row r="265" spans="2:4" ht="14.1" customHeight="1" x14ac:dyDescent="0.25">
      <c r="B265" s="9" t="s">
        <v>32</v>
      </c>
      <c r="C265" s="10">
        <v>8320</v>
      </c>
      <c r="D265" s="10"/>
    </row>
    <row r="266" spans="2:4" ht="14.1" customHeight="1" x14ac:dyDescent="0.25">
      <c r="B266" s="9" t="s">
        <v>141</v>
      </c>
      <c r="C266" s="10">
        <v>2000</v>
      </c>
      <c r="D266" s="10"/>
    </row>
    <row r="267" spans="2:4" ht="14.1" customHeight="1" x14ac:dyDescent="0.25">
      <c r="B267" s="9" t="s">
        <v>51</v>
      </c>
      <c r="C267" s="10">
        <v>6100</v>
      </c>
      <c r="D267" s="10"/>
    </row>
    <row r="268" spans="2:4" ht="14.1" customHeight="1" x14ac:dyDescent="0.25">
      <c r="B268" s="6" t="s">
        <v>209</v>
      </c>
      <c r="C268" s="7"/>
      <c r="D268" s="7">
        <f>SUM(C271:C290)</f>
        <v>1850522</v>
      </c>
    </row>
    <row r="269" spans="2:4" ht="14.1" customHeight="1" x14ac:dyDescent="0.25">
      <c r="B269" s="6" t="s">
        <v>208</v>
      </c>
      <c r="C269" s="7"/>
      <c r="D269" s="7"/>
    </row>
    <row r="270" spans="2:4" ht="14.1" customHeight="1" x14ac:dyDescent="0.25">
      <c r="B270" s="6" t="s">
        <v>207</v>
      </c>
      <c r="C270" s="7"/>
      <c r="D270" s="7"/>
    </row>
    <row r="271" spans="2:4" ht="14.1" customHeight="1" x14ac:dyDescent="0.25">
      <c r="B271" s="9" t="s">
        <v>44</v>
      </c>
      <c r="C271" s="10">
        <v>559322</v>
      </c>
      <c r="D271" s="11"/>
    </row>
    <row r="272" spans="2:4" ht="14.1" customHeight="1" x14ac:dyDescent="0.25">
      <c r="B272" s="9" t="s">
        <v>43</v>
      </c>
      <c r="C272" s="10">
        <v>10948</v>
      </c>
      <c r="D272" s="10"/>
    </row>
    <row r="273" spans="2:4" ht="14.1" customHeight="1" x14ac:dyDescent="0.25">
      <c r="B273" s="9" t="s">
        <v>60</v>
      </c>
      <c r="C273" s="10">
        <v>91244</v>
      </c>
      <c r="D273" s="10"/>
    </row>
    <row r="274" spans="2:4" ht="14.1" customHeight="1" x14ac:dyDescent="0.25">
      <c r="B274" s="9" t="s">
        <v>58</v>
      </c>
      <c r="C274" s="10">
        <v>46800</v>
      </c>
      <c r="D274" s="10"/>
    </row>
    <row r="275" spans="2:4" ht="14.1" customHeight="1" x14ac:dyDescent="0.25">
      <c r="B275" s="9" t="s">
        <v>57</v>
      </c>
      <c r="C275" s="10">
        <v>18000</v>
      </c>
      <c r="D275" s="10"/>
    </row>
    <row r="276" spans="2:4" ht="14.1" customHeight="1" x14ac:dyDescent="0.25">
      <c r="B276" s="9" t="s">
        <v>56</v>
      </c>
      <c r="C276" s="10">
        <v>16421</v>
      </c>
      <c r="D276" s="10"/>
    </row>
    <row r="277" spans="2:4" ht="14.1" customHeight="1" x14ac:dyDescent="0.25">
      <c r="B277" s="9" t="s">
        <v>55</v>
      </c>
      <c r="C277" s="10">
        <v>16421</v>
      </c>
      <c r="D277" s="10"/>
    </row>
    <row r="278" spans="2:4" ht="14.1" customHeight="1" x14ac:dyDescent="0.25">
      <c r="B278" s="9" t="s">
        <v>24</v>
      </c>
      <c r="C278" s="10">
        <f>1040*12</f>
        <v>12480</v>
      </c>
      <c r="D278" s="10"/>
    </row>
    <row r="279" spans="2:4" ht="14.1" customHeight="1" x14ac:dyDescent="0.25">
      <c r="B279" s="9" t="s">
        <v>23</v>
      </c>
      <c r="C279" s="10">
        <f>1375*12</f>
        <v>16500</v>
      </c>
      <c r="D279" s="12"/>
    </row>
    <row r="280" spans="2:4" ht="14.1" customHeight="1" x14ac:dyDescent="0.25">
      <c r="B280" s="9" t="s">
        <v>33</v>
      </c>
      <c r="C280" s="10">
        <v>987</v>
      </c>
      <c r="D280" s="10"/>
    </row>
    <row r="281" spans="2:4" ht="14.1" customHeight="1" x14ac:dyDescent="0.25">
      <c r="B281" s="9" t="s">
        <v>32</v>
      </c>
      <c r="C281" s="10">
        <v>1162</v>
      </c>
      <c r="D281" s="10"/>
    </row>
    <row r="282" spans="2:4" ht="14.1" customHeight="1" x14ac:dyDescent="0.25">
      <c r="B282" s="9" t="s">
        <v>140</v>
      </c>
      <c r="C282" s="10">
        <v>2080</v>
      </c>
      <c r="D282" s="10"/>
    </row>
    <row r="283" spans="2:4" ht="14.1" customHeight="1" x14ac:dyDescent="0.25">
      <c r="B283" s="9" t="s">
        <v>66</v>
      </c>
      <c r="C283" s="10">
        <f>25000*12</f>
        <v>300000</v>
      </c>
      <c r="D283" s="10"/>
    </row>
    <row r="284" spans="2:4" ht="14.1" customHeight="1" x14ac:dyDescent="0.25">
      <c r="B284" s="9" t="s">
        <v>300</v>
      </c>
      <c r="C284" s="10">
        <v>60000</v>
      </c>
      <c r="D284" s="10"/>
    </row>
    <row r="285" spans="2:4" ht="14.1" customHeight="1" x14ac:dyDescent="0.25">
      <c r="B285" s="9" t="s">
        <v>18</v>
      </c>
      <c r="C285" s="10">
        <f>390*12</f>
        <v>4680</v>
      </c>
      <c r="D285" s="10"/>
    </row>
    <row r="286" spans="2:4" ht="14.1" customHeight="1" x14ac:dyDescent="0.25">
      <c r="B286" s="9" t="s">
        <v>49</v>
      </c>
      <c r="C286" s="10">
        <v>277</v>
      </c>
      <c r="D286" s="10"/>
    </row>
    <row r="287" spans="2:4" ht="14.1" customHeight="1" x14ac:dyDescent="0.25">
      <c r="B287" s="9" t="s">
        <v>48</v>
      </c>
      <c r="C287" s="10">
        <v>1200</v>
      </c>
      <c r="D287" s="10"/>
    </row>
    <row r="288" spans="2:4" ht="14.1" customHeight="1" x14ac:dyDescent="0.25">
      <c r="B288" s="9" t="s">
        <v>64</v>
      </c>
      <c r="C288" s="10">
        <v>7000</v>
      </c>
      <c r="D288" s="10"/>
    </row>
    <row r="289" spans="2:4" ht="14.1" customHeight="1" x14ac:dyDescent="0.25">
      <c r="B289" s="9" t="s">
        <v>47</v>
      </c>
      <c r="C289" s="10">
        <f>800000-200000</f>
        <v>600000</v>
      </c>
      <c r="D289" s="10"/>
    </row>
    <row r="290" spans="2:4" ht="14.1" customHeight="1" x14ac:dyDescent="0.25">
      <c r="B290" s="9" t="s">
        <v>46</v>
      </c>
      <c r="C290" s="10">
        <f>115000-30000</f>
        <v>85000</v>
      </c>
      <c r="D290" s="10"/>
    </row>
    <row r="291" spans="2:4" ht="14.1" customHeight="1" x14ac:dyDescent="0.25">
      <c r="B291" s="6" t="s">
        <v>206</v>
      </c>
      <c r="C291" s="7"/>
      <c r="D291" s="7">
        <f>SUM(C294:C305)</f>
        <v>102604</v>
      </c>
    </row>
    <row r="292" spans="2:4" ht="14.1" customHeight="1" x14ac:dyDescent="0.25">
      <c r="B292" s="6" t="s">
        <v>205</v>
      </c>
      <c r="C292" s="7"/>
      <c r="D292" s="7"/>
    </row>
    <row r="293" spans="2:4" ht="14.1" customHeight="1" x14ac:dyDescent="0.25">
      <c r="B293" s="6" t="s">
        <v>97</v>
      </c>
      <c r="C293" s="7"/>
      <c r="D293" s="7"/>
    </row>
    <row r="294" spans="2:4" ht="14.1" customHeight="1" x14ac:dyDescent="0.25">
      <c r="B294" s="9" t="s">
        <v>44</v>
      </c>
      <c r="C294" s="10">
        <v>52723</v>
      </c>
      <c r="D294" s="11"/>
    </row>
    <row r="295" spans="2:4" ht="14.1" customHeight="1" x14ac:dyDescent="0.25">
      <c r="B295" s="9" t="s">
        <v>43</v>
      </c>
      <c r="C295" s="10">
        <v>1368</v>
      </c>
      <c r="D295" s="10"/>
    </row>
    <row r="296" spans="2:4" ht="14.1" customHeight="1" x14ac:dyDescent="0.25">
      <c r="B296" s="9" t="s">
        <v>60</v>
      </c>
      <c r="C296" s="10">
        <v>11403</v>
      </c>
      <c r="D296" s="10"/>
    </row>
    <row r="297" spans="2:4" ht="14.1" customHeight="1" x14ac:dyDescent="0.25">
      <c r="B297" s="9" t="s">
        <v>58</v>
      </c>
      <c r="C297" s="10">
        <v>9360</v>
      </c>
      <c r="D297" s="10"/>
    </row>
    <row r="298" spans="2:4" ht="14.1" customHeight="1" x14ac:dyDescent="0.25">
      <c r="B298" s="9" t="s">
        <v>57</v>
      </c>
      <c r="C298" s="10">
        <v>3600</v>
      </c>
      <c r="D298" s="10"/>
    </row>
    <row r="299" spans="2:4" ht="14.1" customHeight="1" x14ac:dyDescent="0.25">
      <c r="B299" s="9" t="s">
        <v>56</v>
      </c>
      <c r="C299" s="10">
        <v>8210</v>
      </c>
      <c r="D299" s="10"/>
    </row>
    <row r="300" spans="2:4" ht="14.1" customHeight="1" x14ac:dyDescent="0.25">
      <c r="B300" s="9" t="s">
        <v>55</v>
      </c>
      <c r="C300" s="10">
        <v>8210</v>
      </c>
      <c r="D300" s="10"/>
    </row>
    <row r="301" spans="2:4" ht="14.1" customHeight="1" x14ac:dyDescent="0.25">
      <c r="B301" s="9" t="s">
        <v>24</v>
      </c>
      <c r="C301" s="10">
        <v>2080</v>
      </c>
      <c r="D301" s="10"/>
    </row>
    <row r="302" spans="2:4" ht="14.1" customHeight="1" x14ac:dyDescent="0.25">
      <c r="B302" s="9" t="s">
        <v>23</v>
      </c>
      <c r="C302" s="10">
        <v>3000</v>
      </c>
      <c r="D302" s="10"/>
    </row>
    <row r="303" spans="2:4" ht="14.1" customHeight="1" x14ac:dyDescent="0.25">
      <c r="B303" s="9" t="s">
        <v>33</v>
      </c>
      <c r="C303" s="10">
        <v>1000</v>
      </c>
      <c r="D303" s="10"/>
    </row>
    <row r="304" spans="2:4" ht="14.1" customHeight="1" x14ac:dyDescent="0.25">
      <c r="B304" s="9" t="s">
        <v>99</v>
      </c>
      <c r="C304" s="10">
        <v>850</v>
      </c>
      <c r="D304" s="10"/>
    </row>
    <row r="305" spans="2:4" ht="14.1" customHeight="1" x14ac:dyDescent="0.25">
      <c r="B305" s="9" t="s">
        <v>32</v>
      </c>
      <c r="C305" s="10">
        <v>800</v>
      </c>
      <c r="D305" s="10"/>
    </row>
    <row r="306" spans="2:4" ht="14.1" customHeight="1" x14ac:dyDescent="0.25">
      <c r="B306" s="6" t="s">
        <v>204</v>
      </c>
      <c r="C306" s="7"/>
      <c r="D306" s="7">
        <f>SUM(C309:C324)</f>
        <v>440591</v>
      </c>
    </row>
    <row r="307" spans="2:4" ht="14.1" customHeight="1" x14ac:dyDescent="0.25">
      <c r="B307" s="6" t="s">
        <v>203</v>
      </c>
      <c r="C307" s="7"/>
      <c r="D307" s="7"/>
    </row>
    <row r="308" spans="2:4" ht="14.1" customHeight="1" x14ac:dyDescent="0.25">
      <c r="B308" s="6" t="s">
        <v>202</v>
      </c>
      <c r="C308" s="7"/>
      <c r="D308" s="7"/>
    </row>
    <row r="309" spans="2:4" ht="14.1" customHeight="1" x14ac:dyDescent="0.25">
      <c r="B309" s="9" t="s">
        <v>44</v>
      </c>
      <c r="C309" s="10">
        <v>302508</v>
      </c>
      <c r="D309" s="11"/>
    </row>
    <row r="310" spans="2:4" ht="14.1" customHeight="1" x14ac:dyDescent="0.25">
      <c r="B310" s="9" t="s">
        <v>43</v>
      </c>
      <c r="C310" s="10">
        <v>5689</v>
      </c>
      <c r="D310" s="10"/>
    </row>
    <row r="311" spans="2:4" ht="14.1" customHeight="1" x14ac:dyDescent="0.25">
      <c r="B311" s="9" t="s">
        <v>60</v>
      </c>
      <c r="C311" s="10">
        <v>47414</v>
      </c>
      <c r="D311" s="10"/>
    </row>
    <row r="312" spans="2:4" ht="14.1" customHeight="1" x14ac:dyDescent="0.25">
      <c r="B312" s="9" t="s">
        <v>58</v>
      </c>
      <c r="C312" s="10">
        <v>28080</v>
      </c>
      <c r="D312" s="10"/>
    </row>
    <row r="313" spans="2:4" ht="14.1" customHeight="1" x14ac:dyDescent="0.25">
      <c r="B313" s="9" t="s">
        <v>57</v>
      </c>
      <c r="C313" s="10">
        <v>10800</v>
      </c>
      <c r="D313" s="10"/>
    </row>
    <row r="314" spans="2:4" ht="14.1" customHeight="1" x14ac:dyDescent="0.25">
      <c r="B314" s="9" t="s">
        <v>24</v>
      </c>
      <c r="C314" s="10">
        <v>8500</v>
      </c>
      <c r="D314" s="10"/>
    </row>
    <row r="315" spans="2:4" ht="14.1" customHeight="1" x14ac:dyDescent="0.25">
      <c r="B315" s="9" t="s">
        <v>232</v>
      </c>
      <c r="C315" s="10">
        <v>3000</v>
      </c>
      <c r="D315" s="10"/>
    </row>
    <row r="316" spans="2:4" ht="14.1" customHeight="1" x14ac:dyDescent="0.25">
      <c r="B316" s="9" t="s">
        <v>23</v>
      </c>
      <c r="C316" s="10">
        <v>10500</v>
      </c>
      <c r="D316" s="10"/>
    </row>
    <row r="317" spans="2:4" ht="14.1" customHeight="1" x14ac:dyDescent="0.25">
      <c r="B317" s="9" t="s">
        <v>33</v>
      </c>
      <c r="C317" s="10">
        <v>6000</v>
      </c>
      <c r="D317" s="10"/>
    </row>
    <row r="318" spans="2:4" ht="14.1" customHeight="1" x14ac:dyDescent="0.25">
      <c r="B318" s="9" t="s">
        <v>99</v>
      </c>
      <c r="C318" s="10">
        <v>2200</v>
      </c>
      <c r="D318" s="10"/>
    </row>
    <row r="319" spans="2:4" ht="14.1" customHeight="1" x14ac:dyDescent="0.25">
      <c r="B319" s="9" t="s">
        <v>32</v>
      </c>
      <c r="C319" s="10">
        <v>2800</v>
      </c>
      <c r="D319" s="10"/>
    </row>
    <row r="320" spans="2:4" ht="14.1" customHeight="1" x14ac:dyDescent="0.25">
      <c r="B320" s="9" t="s">
        <v>115</v>
      </c>
      <c r="C320" s="10">
        <v>1200</v>
      </c>
      <c r="D320" s="10"/>
    </row>
    <row r="321" spans="2:4" ht="14.1" customHeight="1" x14ac:dyDescent="0.25">
      <c r="B321" s="9" t="s">
        <v>142</v>
      </c>
      <c r="C321" s="10">
        <v>1200</v>
      </c>
      <c r="D321" s="10"/>
    </row>
    <row r="322" spans="2:4" ht="14.1" customHeight="1" x14ac:dyDescent="0.25">
      <c r="B322" s="9" t="s">
        <v>18</v>
      </c>
      <c r="C322" s="10">
        <v>6000</v>
      </c>
      <c r="D322" s="10"/>
    </row>
    <row r="323" spans="2:4" ht="14.1" customHeight="1" x14ac:dyDescent="0.25">
      <c r="B323" s="9" t="s">
        <v>110</v>
      </c>
      <c r="C323" s="10">
        <v>1200</v>
      </c>
      <c r="D323" s="10"/>
    </row>
    <row r="324" spans="2:4" ht="14.1" customHeight="1" x14ac:dyDescent="0.25">
      <c r="B324" s="9" t="s">
        <v>49</v>
      </c>
      <c r="C324" s="10">
        <v>3500</v>
      </c>
      <c r="D324" s="10"/>
    </row>
    <row r="325" spans="2:4" ht="14.1" customHeight="1" x14ac:dyDescent="0.25">
      <c r="B325" s="6" t="s">
        <v>201</v>
      </c>
      <c r="C325" s="7"/>
      <c r="D325" s="7">
        <f>SUM(C328:C338)</f>
        <v>423261</v>
      </c>
    </row>
    <row r="326" spans="2:4" ht="14.1" customHeight="1" x14ac:dyDescent="0.25">
      <c r="B326" s="6" t="s">
        <v>200</v>
      </c>
      <c r="C326" s="7"/>
      <c r="D326" s="7"/>
    </row>
    <row r="327" spans="2:4" ht="14.1" customHeight="1" x14ac:dyDescent="0.25">
      <c r="B327" s="6" t="s">
        <v>199</v>
      </c>
      <c r="C327" s="7"/>
      <c r="D327" s="7"/>
    </row>
    <row r="328" spans="2:4" ht="14.1" customHeight="1" x14ac:dyDescent="0.25">
      <c r="B328" s="9" t="s">
        <v>44</v>
      </c>
      <c r="C328" s="10">
        <v>328788</v>
      </c>
      <c r="D328" s="11"/>
    </row>
    <row r="329" spans="2:4" ht="14.1" customHeight="1" x14ac:dyDescent="0.25">
      <c r="B329" s="9" t="s">
        <v>43</v>
      </c>
      <c r="C329" s="10">
        <v>5912</v>
      </c>
      <c r="D329" s="10"/>
    </row>
    <row r="330" spans="2:4" ht="14.1" customHeight="1" x14ac:dyDescent="0.25">
      <c r="B330" s="9" t="s">
        <v>60</v>
      </c>
      <c r="C330" s="10">
        <v>49265</v>
      </c>
      <c r="D330" s="10"/>
    </row>
    <row r="331" spans="2:4" ht="14.1" customHeight="1" x14ac:dyDescent="0.25">
      <c r="B331" s="9" t="s">
        <v>58</v>
      </c>
      <c r="C331" s="10">
        <v>18720</v>
      </c>
      <c r="D331" s="10"/>
    </row>
    <row r="332" spans="2:4" ht="14.1" customHeight="1" x14ac:dyDescent="0.25">
      <c r="B332" s="9" t="s">
        <v>57</v>
      </c>
      <c r="C332" s="10">
        <v>7200</v>
      </c>
      <c r="D332" s="10"/>
    </row>
    <row r="333" spans="2:4" ht="14.1" customHeight="1" x14ac:dyDescent="0.25">
      <c r="B333" s="9" t="s">
        <v>24</v>
      </c>
      <c r="C333" s="10">
        <v>3638</v>
      </c>
      <c r="D333" s="12"/>
    </row>
    <row r="334" spans="2:4" ht="14.1" customHeight="1" x14ac:dyDescent="0.25">
      <c r="B334" s="9" t="s">
        <v>23</v>
      </c>
      <c r="C334" s="10">
        <v>2372</v>
      </c>
      <c r="D334" s="10"/>
    </row>
    <row r="335" spans="2:4" ht="14.1" customHeight="1" x14ac:dyDescent="0.25">
      <c r="B335" s="9" t="s">
        <v>33</v>
      </c>
      <c r="C335" s="10">
        <v>2721</v>
      </c>
      <c r="D335" s="10"/>
    </row>
    <row r="336" spans="2:4" ht="14.1" customHeight="1" x14ac:dyDescent="0.25">
      <c r="B336" s="9" t="s">
        <v>99</v>
      </c>
      <c r="C336" s="10">
        <v>1560</v>
      </c>
      <c r="D336" s="10"/>
    </row>
    <row r="337" spans="2:4" ht="14.1" customHeight="1" x14ac:dyDescent="0.25">
      <c r="B337" s="9" t="s">
        <v>32</v>
      </c>
      <c r="C337" s="10">
        <v>2085</v>
      </c>
      <c r="D337" s="10"/>
    </row>
    <row r="338" spans="2:4" ht="14.1" customHeight="1" x14ac:dyDescent="0.25">
      <c r="B338" s="9" t="s">
        <v>301</v>
      </c>
      <c r="C338" s="10">
        <v>1000</v>
      </c>
      <c r="D338" s="10"/>
    </row>
    <row r="339" spans="2:4" ht="14.1" customHeight="1" x14ac:dyDescent="0.25">
      <c r="B339" s="6" t="s">
        <v>198</v>
      </c>
      <c r="C339" s="7"/>
      <c r="D339" s="7">
        <f>SUM(C342:C354)</f>
        <v>242352</v>
      </c>
    </row>
    <row r="340" spans="2:4" ht="14.1" customHeight="1" x14ac:dyDescent="0.25">
      <c r="B340" s="6" t="s">
        <v>197</v>
      </c>
      <c r="C340" s="7"/>
      <c r="D340" s="7"/>
    </row>
    <row r="341" spans="2:4" ht="14.1" customHeight="1" x14ac:dyDescent="0.25">
      <c r="B341" s="6" t="s">
        <v>103</v>
      </c>
      <c r="C341" s="7"/>
      <c r="D341" s="7"/>
    </row>
    <row r="342" spans="2:4" ht="14.1" customHeight="1" x14ac:dyDescent="0.25">
      <c r="B342" s="9" t="s">
        <v>44</v>
      </c>
      <c r="C342" s="10">
        <v>158642</v>
      </c>
      <c r="D342" s="11"/>
    </row>
    <row r="343" spans="2:4" ht="14.1" customHeight="1" x14ac:dyDescent="0.25">
      <c r="B343" s="9" t="s">
        <v>43</v>
      </c>
      <c r="C343" s="10">
        <v>3397</v>
      </c>
      <c r="D343" s="10"/>
    </row>
    <row r="344" spans="2:4" ht="14.1" customHeight="1" x14ac:dyDescent="0.25">
      <c r="B344" s="9" t="s">
        <v>60</v>
      </c>
      <c r="C344" s="10">
        <v>28303</v>
      </c>
      <c r="D344" s="10"/>
    </row>
    <row r="345" spans="2:4" ht="14.1" customHeight="1" x14ac:dyDescent="0.25">
      <c r="B345" s="9" t="s">
        <v>58</v>
      </c>
      <c r="C345" s="10">
        <v>18720</v>
      </c>
      <c r="D345" s="10"/>
    </row>
    <row r="346" spans="2:4" ht="14.1" customHeight="1" x14ac:dyDescent="0.25">
      <c r="B346" s="9" t="s">
        <v>57</v>
      </c>
      <c r="C346" s="10">
        <v>7200</v>
      </c>
      <c r="D346" s="10"/>
    </row>
    <row r="347" spans="2:4" ht="14.1" customHeight="1" x14ac:dyDescent="0.25">
      <c r="B347" s="9" t="s">
        <v>56</v>
      </c>
      <c r="C347" s="10">
        <v>9611</v>
      </c>
      <c r="D347" s="10"/>
    </row>
    <row r="348" spans="2:4" ht="14.1" customHeight="1" x14ac:dyDescent="0.25">
      <c r="B348" s="9" t="s">
        <v>55</v>
      </c>
      <c r="C348" s="10">
        <v>9611</v>
      </c>
      <c r="D348" s="10"/>
    </row>
    <row r="349" spans="2:4" ht="14.1" customHeight="1" x14ac:dyDescent="0.25">
      <c r="B349" s="9" t="s">
        <v>24</v>
      </c>
      <c r="C349" s="10">
        <v>1074</v>
      </c>
      <c r="D349" s="10"/>
    </row>
    <row r="350" spans="2:4" ht="14.1" customHeight="1" x14ac:dyDescent="0.25">
      <c r="B350" s="9" t="s">
        <v>33</v>
      </c>
      <c r="C350" s="10">
        <v>1074</v>
      </c>
      <c r="D350" s="10"/>
    </row>
    <row r="351" spans="2:4" ht="14.1" customHeight="1" x14ac:dyDescent="0.25">
      <c r="B351" s="9" t="s">
        <v>99</v>
      </c>
      <c r="C351" s="10">
        <v>950</v>
      </c>
      <c r="D351" s="10"/>
    </row>
    <row r="352" spans="2:4" ht="14.1" customHeight="1" x14ac:dyDescent="0.25">
      <c r="B352" s="9" t="s">
        <v>32</v>
      </c>
      <c r="C352" s="10">
        <v>1111</v>
      </c>
      <c r="D352" s="10"/>
    </row>
    <row r="353" spans="2:4" ht="14.1" customHeight="1" x14ac:dyDescent="0.25">
      <c r="B353" s="9" t="s">
        <v>238</v>
      </c>
      <c r="C353" s="10">
        <v>1061</v>
      </c>
      <c r="D353" s="10"/>
    </row>
    <row r="354" spans="2:4" ht="14.1" customHeight="1" x14ac:dyDescent="0.25">
      <c r="B354" s="9" t="s">
        <v>49</v>
      </c>
      <c r="C354" s="10">
        <v>1598</v>
      </c>
      <c r="D354" s="10"/>
    </row>
    <row r="355" spans="2:4" ht="14.1" customHeight="1" x14ac:dyDescent="0.25">
      <c r="B355" s="6" t="s">
        <v>11</v>
      </c>
      <c r="C355" s="7"/>
      <c r="D355" s="7">
        <f>SUM(C358:C380)</f>
        <v>40499512.25</v>
      </c>
    </row>
    <row r="356" spans="2:4" ht="14.1" customHeight="1" x14ac:dyDescent="0.25">
      <c r="B356" s="6" t="s">
        <v>196</v>
      </c>
      <c r="C356" s="7"/>
      <c r="D356" s="7"/>
    </row>
    <row r="357" spans="2:4" ht="14.1" customHeight="1" x14ac:dyDescent="0.25">
      <c r="B357" s="6" t="s">
        <v>63</v>
      </c>
      <c r="C357" s="7"/>
      <c r="D357" s="7"/>
    </row>
    <row r="358" spans="2:4" ht="14.1" customHeight="1" x14ac:dyDescent="0.25">
      <c r="B358" s="9" t="s">
        <v>44</v>
      </c>
      <c r="C358" s="10">
        <v>764784</v>
      </c>
      <c r="D358" s="11"/>
    </row>
    <row r="359" spans="2:4" ht="14.1" customHeight="1" x14ac:dyDescent="0.25">
      <c r="B359" s="9" t="s">
        <v>43</v>
      </c>
      <c r="C359" s="10">
        <v>13793</v>
      </c>
      <c r="D359" s="10"/>
    </row>
    <row r="360" spans="2:4" ht="14.1" customHeight="1" x14ac:dyDescent="0.25">
      <c r="B360" s="9" t="s">
        <v>60</v>
      </c>
      <c r="C360" s="10">
        <v>114945</v>
      </c>
      <c r="D360" s="10"/>
    </row>
    <row r="361" spans="2:4" ht="14.1" customHeight="1" x14ac:dyDescent="0.25">
      <c r="B361" s="9" t="s">
        <v>59</v>
      </c>
      <c r="C361" s="10">
        <f>5400000-111930.71</f>
        <v>5288069.29</v>
      </c>
      <c r="D361" s="10"/>
    </row>
    <row r="362" spans="2:4" ht="14.1" customHeight="1" x14ac:dyDescent="0.25">
      <c r="B362" s="9" t="s">
        <v>58</v>
      </c>
      <c r="C362" s="10">
        <v>28080</v>
      </c>
      <c r="D362" s="10"/>
    </row>
    <row r="363" spans="2:4" ht="14.1" customHeight="1" x14ac:dyDescent="0.25">
      <c r="B363" s="9" t="s">
        <v>57</v>
      </c>
      <c r="C363" s="10">
        <v>10800</v>
      </c>
      <c r="D363" s="10"/>
    </row>
    <row r="364" spans="2:4" ht="14.1" customHeight="1" x14ac:dyDescent="0.25">
      <c r="B364" s="9" t="s">
        <v>56</v>
      </c>
      <c r="C364" s="10">
        <v>11970</v>
      </c>
      <c r="D364" s="10"/>
    </row>
    <row r="365" spans="2:4" ht="14.1" customHeight="1" x14ac:dyDescent="0.25">
      <c r="B365" s="9" t="s">
        <v>55</v>
      </c>
      <c r="C365" s="10">
        <v>11970</v>
      </c>
      <c r="D365" s="10"/>
    </row>
    <row r="366" spans="2:4" ht="14.1" customHeight="1" x14ac:dyDescent="0.25">
      <c r="B366" s="9" t="s">
        <v>24</v>
      </c>
      <c r="C366" s="10">
        <v>19991</v>
      </c>
      <c r="D366" s="10"/>
    </row>
    <row r="367" spans="2:4" ht="14.1" customHeight="1" x14ac:dyDescent="0.25">
      <c r="B367" s="9" t="s">
        <v>23</v>
      </c>
      <c r="C367" s="10">
        <v>14400</v>
      </c>
      <c r="D367" s="10"/>
    </row>
    <row r="368" spans="2:4" ht="14.1" customHeight="1" x14ac:dyDescent="0.25">
      <c r="B368" s="9" t="s">
        <v>99</v>
      </c>
      <c r="C368" s="10">
        <v>20000</v>
      </c>
      <c r="D368" s="10"/>
    </row>
    <row r="369" spans="2:4" ht="14.1" customHeight="1" x14ac:dyDescent="0.25">
      <c r="B369" s="9" t="s">
        <v>32</v>
      </c>
      <c r="C369" s="10">
        <v>14400</v>
      </c>
      <c r="D369" s="10"/>
    </row>
    <row r="370" spans="2:4" ht="14.1" customHeight="1" x14ac:dyDescent="0.25">
      <c r="B370" s="9" t="s">
        <v>302</v>
      </c>
      <c r="C370" s="10">
        <v>22547000</v>
      </c>
      <c r="D370" s="10"/>
    </row>
    <row r="371" spans="2:4" ht="14.1" customHeight="1" x14ac:dyDescent="0.25">
      <c r="B371" s="9" t="s">
        <v>249</v>
      </c>
      <c r="C371" s="10">
        <v>67000</v>
      </c>
      <c r="D371" s="10"/>
    </row>
    <row r="372" spans="2:4" ht="14.1" customHeight="1" x14ac:dyDescent="0.25">
      <c r="B372" s="9" t="s">
        <v>252</v>
      </c>
      <c r="C372" s="10">
        <v>150000</v>
      </c>
      <c r="D372" s="10"/>
    </row>
    <row r="373" spans="2:4" ht="14.1" customHeight="1" x14ac:dyDescent="0.25">
      <c r="B373" s="9" t="s">
        <v>76</v>
      </c>
      <c r="C373" s="10">
        <f>174000+236000</f>
        <v>410000</v>
      </c>
      <c r="D373" s="10"/>
    </row>
    <row r="374" spans="2:4" ht="14.1" customHeight="1" x14ac:dyDescent="0.25">
      <c r="B374" s="9" t="s">
        <v>10</v>
      </c>
      <c r="C374" s="10">
        <v>31142</v>
      </c>
      <c r="D374" s="10"/>
    </row>
    <row r="375" spans="2:4" ht="14.1" customHeight="1" x14ac:dyDescent="0.25">
      <c r="B375" s="9" t="s">
        <v>49</v>
      </c>
      <c r="C375" s="10">
        <v>8800</v>
      </c>
      <c r="D375" s="10"/>
    </row>
    <row r="376" spans="2:4" ht="14.1" customHeight="1" x14ac:dyDescent="0.25">
      <c r="B376" s="9" t="s">
        <v>48</v>
      </c>
      <c r="C376" s="10">
        <v>2200</v>
      </c>
      <c r="D376" s="10"/>
    </row>
    <row r="377" spans="2:4" ht="14.1" customHeight="1" x14ac:dyDescent="0.25">
      <c r="B377" s="9" t="s">
        <v>46</v>
      </c>
      <c r="C377" s="10">
        <f>2000000-1500000</f>
        <v>500000</v>
      </c>
      <c r="D377" s="10"/>
    </row>
    <row r="378" spans="2:4" ht="14.1" customHeight="1" x14ac:dyDescent="0.25">
      <c r="B378" s="9" t="s">
        <v>45</v>
      </c>
      <c r="C378" s="10">
        <v>500000</v>
      </c>
      <c r="D378" s="10"/>
    </row>
    <row r="379" spans="2:4" ht="14.1" customHeight="1" x14ac:dyDescent="0.25">
      <c r="B379" s="9" t="s">
        <v>251</v>
      </c>
      <c r="C379" s="10">
        <f>8880000-815372.04</f>
        <v>8064627.96</v>
      </c>
      <c r="D379" s="10"/>
    </row>
    <row r="380" spans="2:4" ht="14.1" customHeight="1" x14ac:dyDescent="0.25">
      <c r="B380" s="9" t="s">
        <v>250</v>
      </c>
      <c r="C380" s="10">
        <f>2999580-1094040</f>
        <v>1905540</v>
      </c>
      <c r="D380" s="10"/>
    </row>
    <row r="381" spans="2:4" ht="14.1" customHeight="1" x14ac:dyDescent="0.25">
      <c r="B381" s="6" t="s">
        <v>104</v>
      </c>
      <c r="C381" s="7"/>
      <c r="D381" s="7">
        <v>2000000</v>
      </c>
    </row>
    <row r="382" spans="2:4" ht="14.1" customHeight="1" x14ac:dyDescent="0.25">
      <c r="B382" s="6" t="s">
        <v>103</v>
      </c>
      <c r="C382" s="7"/>
      <c r="D382" s="7"/>
    </row>
    <row r="383" spans="2:4" ht="14.1" customHeight="1" x14ac:dyDescent="0.25">
      <c r="B383" s="9" t="s">
        <v>102</v>
      </c>
      <c r="C383" s="10">
        <v>2000000</v>
      </c>
      <c r="D383" s="11"/>
    </row>
    <row r="384" spans="2:4" ht="14.1" customHeight="1" x14ac:dyDescent="0.25">
      <c r="B384" s="6" t="s">
        <v>195</v>
      </c>
      <c r="C384" s="7"/>
      <c r="D384" s="7">
        <f>SUM(C387:C402)</f>
        <v>3974591</v>
      </c>
    </row>
    <row r="385" spans="2:4" ht="14.1" customHeight="1" x14ac:dyDescent="0.25">
      <c r="B385" s="6" t="s">
        <v>194</v>
      </c>
      <c r="C385" s="7"/>
      <c r="D385" s="7"/>
    </row>
    <row r="386" spans="2:4" ht="14.1" customHeight="1" x14ac:dyDescent="0.25">
      <c r="B386" s="6" t="s">
        <v>91</v>
      </c>
      <c r="C386" s="7"/>
      <c r="D386" s="7"/>
    </row>
    <row r="387" spans="2:4" ht="14.1" customHeight="1" x14ac:dyDescent="0.25">
      <c r="B387" s="9" t="s">
        <v>44</v>
      </c>
      <c r="C387" s="10">
        <v>2045263</v>
      </c>
      <c r="D387" s="11"/>
    </row>
    <row r="388" spans="2:4" ht="14.1" customHeight="1" x14ac:dyDescent="0.25">
      <c r="B388" s="9" t="s">
        <v>43</v>
      </c>
      <c r="C388" s="10">
        <v>45720</v>
      </c>
      <c r="D388" s="10"/>
    </row>
    <row r="389" spans="2:4" ht="14.1" customHeight="1" x14ac:dyDescent="0.25">
      <c r="B389" s="9" t="s">
        <v>60</v>
      </c>
      <c r="C389" s="10">
        <v>380992</v>
      </c>
      <c r="D389" s="10"/>
    </row>
    <row r="390" spans="2:4" ht="14.1" customHeight="1" x14ac:dyDescent="0.25">
      <c r="B390" s="9" t="s">
        <v>58</v>
      </c>
      <c r="C390" s="10">
        <v>177840</v>
      </c>
      <c r="D390" s="10"/>
    </row>
    <row r="391" spans="2:4" ht="14.1" customHeight="1" x14ac:dyDescent="0.25">
      <c r="B391" s="9" t="s">
        <v>57</v>
      </c>
      <c r="C391" s="10">
        <v>68400</v>
      </c>
      <c r="D391" s="10"/>
    </row>
    <row r="392" spans="2:4" ht="14.1" customHeight="1" x14ac:dyDescent="0.25">
      <c r="B392" s="9" t="s">
        <v>56</v>
      </c>
      <c r="C392" s="10">
        <v>225824</v>
      </c>
      <c r="D392" s="10"/>
    </row>
    <row r="393" spans="2:4" ht="14.1" customHeight="1" x14ac:dyDescent="0.25">
      <c r="B393" s="9" t="s">
        <v>55</v>
      </c>
      <c r="C393" s="10">
        <v>225824</v>
      </c>
      <c r="D393" s="10"/>
    </row>
    <row r="394" spans="2:4" ht="14.1" customHeight="1" x14ac:dyDescent="0.25">
      <c r="B394" s="9" t="s">
        <v>24</v>
      </c>
      <c r="C394" s="10">
        <v>148000</v>
      </c>
      <c r="D394" s="10"/>
    </row>
    <row r="395" spans="2:4" ht="14.1" customHeight="1" x14ac:dyDescent="0.25">
      <c r="B395" s="9" t="s">
        <v>23</v>
      </c>
      <c r="C395" s="10">
        <v>182400</v>
      </c>
      <c r="D395" s="10"/>
    </row>
    <row r="396" spans="2:4" ht="14.1" customHeight="1" x14ac:dyDescent="0.25">
      <c r="B396" s="9" t="s">
        <v>33</v>
      </c>
      <c r="C396" s="10">
        <v>77200</v>
      </c>
      <c r="D396" s="10"/>
    </row>
    <row r="397" spans="2:4" ht="14.1" customHeight="1" x14ac:dyDescent="0.25">
      <c r="B397" s="9" t="s">
        <v>32</v>
      </c>
      <c r="C397" s="10">
        <v>90700</v>
      </c>
      <c r="D397" s="10"/>
    </row>
    <row r="398" spans="2:4" ht="14.1" customHeight="1" x14ac:dyDescent="0.25">
      <c r="B398" s="9" t="s">
        <v>142</v>
      </c>
      <c r="C398" s="10">
        <v>22000</v>
      </c>
      <c r="D398" s="10"/>
    </row>
    <row r="399" spans="2:4" ht="14.1" customHeight="1" x14ac:dyDescent="0.25">
      <c r="B399" s="9" t="s">
        <v>303</v>
      </c>
      <c r="C399" s="10">
        <v>3000</v>
      </c>
      <c r="D399" s="10"/>
    </row>
    <row r="400" spans="2:4" ht="14.1" customHeight="1" x14ac:dyDescent="0.25">
      <c r="B400" s="9" t="s">
        <v>109</v>
      </c>
      <c r="C400" s="10">
        <v>30000</v>
      </c>
      <c r="D400" s="10"/>
    </row>
    <row r="401" spans="2:4" ht="14.1" customHeight="1" x14ac:dyDescent="0.25">
      <c r="B401" s="9" t="s">
        <v>28</v>
      </c>
      <c r="C401" s="10">
        <v>248428</v>
      </c>
      <c r="D401" s="10"/>
    </row>
    <row r="402" spans="2:4" ht="14.1" customHeight="1" x14ac:dyDescent="0.25">
      <c r="B402" s="9" t="s">
        <v>74</v>
      </c>
      <c r="C402" s="10">
        <v>3000</v>
      </c>
      <c r="D402" s="10"/>
    </row>
    <row r="403" spans="2:4" ht="14.1" customHeight="1" x14ac:dyDescent="0.25">
      <c r="B403" s="6" t="s">
        <v>193</v>
      </c>
      <c r="C403" s="7"/>
      <c r="D403" s="7">
        <f>SUM(C406:C421)</f>
        <v>1422450</v>
      </c>
    </row>
    <row r="404" spans="2:4" ht="14.1" customHeight="1" x14ac:dyDescent="0.25">
      <c r="B404" s="6" t="s">
        <v>192</v>
      </c>
      <c r="C404" s="7"/>
      <c r="D404" s="7"/>
    </row>
    <row r="405" spans="2:4" ht="14.1" customHeight="1" x14ac:dyDescent="0.25">
      <c r="B405" s="6" t="s">
        <v>91</v>
      </c>
      <c r="C405" s="7"/>
      <c r="D405" s="7"/>
    </row>
    <row r="406" spans="2:4" ht="14.1" customHeight="1" x14ac:dyDescent="0.25">
      <c r="B406" s="9" t="s">
        <v>44</v>
      </c>
      <c r="C406" s="11">
        <v>705898</v>
      </c>
      <c r="D406" s="11"/>
    </row>
    <row r="407" spans="2:4" ht="14.1" customHeight="1" x14ac:dyDescent="0.25">
      <c r="B407" s="9" t="s">
        <v>43</v>
      </c>
      <c r="C407" s="11">
        <v>15767</v>
      </c>
      <c r="D407" s="10"/>
    </row>
    <row r="408" spans="2:4" ht="14.1" customHeight="1" x14ac:dyDescent="0.25">
      <c r="B408" s="9" t="s">
        <v>60</v>
      </c>
      <c r="C408" s="11">
        <v>131387</v>
      </c>
      <c r="D408" s="10"/>
    </row>
    <row r="409" spans="2:4" ht="14.1" customHeight="1" x14ac:dyDescent="0.25">
      <c r="B409" s="9" t="s">
        <v>58</v>
      </c>
      <c r="C409" s="11">
        <v>65520</v>
      </c>
      <c r="D409" s="10"/>
    </row>
    <row r="410" spans="2:4" ht="14.1" customHeight="1" x14ac:dyDescent="0.25">
      <c r="B410" s="9" t="s">
        <v>57</v>
      </c>
      <c r="C410" s="11">
        <v>25200</v>
      </c>
      <c r="D410" s="10"/>
    </row>
    <row r="411" spans="2:4" ht="14.1" customHeight="1" x14ac:dyDescent="0.25">
      <c r="B411" s="9" t="s">
        <v>56</v>
      </c>
      <c r="C411" s="11">
        <v>74689</v>
      </c>
      <c r="D411" s="10"/>
    </row>
    <row r="412" spans="2:4" ht="14.1" customHeight="1" x14ac:dyDescent="0.25">
      <c r="B412" s="9" t="s">
        <v>55</v>
      </c>
      <c r="C412" s="10">
        <v>74689</v>
      </c>
      <c r="D412" s="10"/>
    </row>
    <row r="413" spans="2:4" ht="14.1" customHeight="1" x14ac:dyDescent="0.25">
      <c r="B413" s="9" t="s">
        <v>24</v>
      </c>
      <c r="C413" s="10">
        <v>28000</v>
      </c>
      <c r="D413" s="10"/>
    </row>
    <row r="414" spans="2:4" ht="14.1" customHeight="1" x14ac:dyDescent="0.25">
      <c r="B414" s="9" t="s">
        <v>23</v>
      </c>
      <c r="C414" s="10">
        <v>25800</v>
      </c>
      <c r="D414" s="10"/>
    </row>
    <row r="415" spans="2:4" ht="14.1" customHeight="1" x14ac:dyDescent="0.25">
      <c r="B415" s="9" t="s">
        <v>99</v>
      </c>
      <c r="C415" s="10">
        <v>1500</v>
      </c>
      <c r="D415" s="12"/>
    </row>
    <row r="416" spans="2:4" ht="14.1" customHeight="1" x14ac:dyDescent="0.25">
      <c r="B416" s="9" t="s">
        <v>32</v>
      </c>
      <c r="C416" s="10">
        <v>1500</v>
      </c>
      <c r="D416" s="10"/>
    </row>
    <row r="417" spans="2:4" ht="14.1" customHeight="1" x14ac:dyDescent="0.25">
      <c r="B417" s="9" t="s">
        <v>249</v>
      </c>
      <c r="C417" s="10">
        <v>66500</v>
      </c>
      <c r="D417" s="10"/>
    </row>
    <row r="418" spans="2:4" ht="14.1" customHeight="1" x14ac:dyDescent="0.25">
      <c r="B418" s="9" t="s">
        <v>49</v>
      </c>
      <c r="C418" s="10">
        <v>1000</v>
      </c>
      <c r="D418" s="10"/>
    </row>
    <row r="419" spans="2:4" ht="14.1" customHeight="1" x14ac:dyDescent="0.25">
      <c r="B419" s="9" t="s">
        <v>304</v>
      </c>
      <c r="C419" s="10">
        <v>200000</v>
      </c>
      <c r="D419" s="10"/>
    </row>
    <row r="420" spans="2:4" ht="14.1" customHeight="1" x14ac:dyDescent="0.25">
      <c r="B420" s="9" t="s">
        <v>29</v>
      </c>
      <c r="C420" s="10">
        <v>4000</v>
      </c>
      <c r="D420" s="10"/>
    </row>
    <row r="421" spans="2:4" ht="14.1" customHeight="1" x14ac:dyDescent="0.25">
      <c r="B421" s="9" t="s">
        <v>28</v>
      </c>
      <c r="C421" s="10">
        <v>1000</v>
      </c>
      <c r="D421" s="11"/>
    </row>
    <row r="422" spans="2:4" ht="14.1" customHeight="1" x14ac:dyDescent="0.25">
      <c r="B422" s="6" t="s">
        <v>191</v>
      </c>
      <c r="C422" s="7"/>
      <c r="D422" s="7">
        <f>SUM(C425:C436)</f>
        <v>744754</v>
      </c>
    </row>
    <row r="423" spans="2:4" ht="14.1" customHeight="1" x14ac:dyDescent="0.25">
      <c r="B423" s="6" t="s">
        <v>190</v>
      </c>
      <c r="C423" s="7"/>
      <c r="D423" s="7"/>
    </row>
    <row r="424" spans="2:4" ht="14.1" customHeight="1" x14ac:dyDescent="0.25">
      <c r="B424" s="6" t="s">
        <v>189</v>
      </c>
      <c r="C424" s="7"/>
      <c r="D424" s="7"/>
    </row>
    <row r="425" spans="2:4" ht="14.1" customHeight="1" x14ac:dyDescent="0.25">
      <c r="B425" s="9" t="s">
        <v>44</v>
      </c>
      <c r="C425" s="10">
        <v>319757</v>
      </c>
      <c r="D425" s="11"/>
    </row>
    <row r="426" spans="2:4" ht="14.1" customHeight="1" x14ac:dyDescent="0.25">
      <c r="B426" s="9" t="s">
        <v>43</v>
      </c>
      <c r="C426" s="10">
        <v>6642</v>
      </c>
      <c r="D426" s="10"/>
    </row>
    <row r="427" spans="2:4" ht="14.1" customHeight="1" x14ac:dyDescent="0.25">
      <c r="B427" s="9" t="s">
        <v>60</v>
      </c>
      <c r="C427" s="10">
        <v>55349</v>
      </c>
      <c r="D427" s="10"/>
    </row>
    <row r="428" spans="2:4" ht="14.1" customHeight="1" x14ac:dyDescent="0.25">
      <c r="B428" s="9" t="s">
        <v>58</v>
      </c>
      <c r="C428" s="10">
        <v>28080</v>
      </c>
      <c r="D428" s="10"/>
    </row>
    <row r="429" spans="2:4" ht="14.1" customHeight="1" x14ac:dyDescent="0.25">
      <c r="B429" s="9" t="s">
        <v>57</v>
      </c>
      <c r="C429" s="10">
        <v>10800</v>
      </c>
      <c r="D429" s="10"/>
    </row>
    <row r="430" spans="2:4" ht="14.1" customHeight="1" x14ac:dyDescent="0.25">
      <c r="B430" s="9" t="s">
        <v>56</v>
      </c>
      <c r="C430" s="10">
        <v>19942</v>
      </c>
      <c r="D430" s="10"/>
    </row>
    <row r="431" spans="2:4" ht="14.1" customHeight="1" x14ac:dyDescent="0.25">
      <c r="B431" s="9" t="s">
        <v>55</v>
      </c>
      <c r="C431" s="10">
        <v>19942</v>
      </c>
      <c r="D431" s="10"/>
    </row>
    <row r="432" spans="2:4" ht="14.1" customHeight="1" x14ac:dyDescent="0.25">
      <c r="B432" s="9" t="s">
        <v>24</v>
      </c>
      <c r="C432" s="10">
        <v>9492</v>
      </c>
      <c r="D432" s="10"/>
    </row>
    <row r="433" spans="2:4" ht="14.1" customHeight="1" x14ac:dyDescent="0.25">
      <c r="B433" s="9" t="s">
        <v>23</v>
      </c>
      <c r="C433" s="10">
        <v>19000</v>
      </c>
      <c r="D433" s="10"/>
    </row>
    <row r="434" spans="2:4" ht="14.1" customHeight="1" x14ac:dyDescent="0.25">
      <c r="B434" s="9" t="s">
        <v>115</v>
      </c>
      <c r="C434" s="10">
        <v>750</v>
      </c>
      <c r="D434" s="10"/>
    </row>
    <row r="435" spans="2:4" ht="14.1" customHeight="1" x14ac:dyDescent="0.25">
      <c r="B435" s="9" t="s">
        <v>50</v>
      </c>
      <c r="C435" s="10">
        <f>300000-75000</f>
        <v>225000</v>
      </c>
      <c r="D435" s="10"/>
    </row>
    <row r="436" spans="2:4" ht="14.1" customHeight="1" x14ac:dyDescent="0.25">
      <c r="B436" s="9" t="s">
        <v>64</v>
      </c>
      <c r="C436" s="10">
        <v>30000</v>
      </c>
      <c r="D436" s="10"/>
    </row>
    <row r="437" spans="2:4" ht="14.1" customHeight="1" x14ac:dyDescent="0.25">
      <c r="B437" s="6" t="s">
        <v>188</v>
      </c>
      <c r="C437" s="7"/>
      <c r="D437" s="7">
        <f>SUM(C440:C458)</f>
        <v>963060</v>
      </c>
    </row>
    <row r="438" spans="2:4" ht="14.1" customHeight="1" x14ac:dyDescent="0.25">
      <c r="B438" s="6" t="s">
        <v>187</v>
      </c>
      <c r="C438" s="7"/>
      <c r="D438" s="7"/>
    </row>
    <row r="439" spans="2:4" ht="14.1" customHeight="1" x14ac:dyDescent="0.25">
      <c r="B439" s="6" t="s">
        <v>97</v>
      </c>
      <c r="C439" s="7"/>
      <c r="D439" s="7"/>
    </row>
    <row r="440" spans="2:4" ht="14.1" customHeight="1" x14ac:dyDescent="0.25">
      <c r="B440" s="9" t="s">
        <v>44</v>
      </c>
      <c r="C440" s="10">
        <v>496560</v>
      </c>
      <c r="D440" s="11"/>
    </row>
    <row r="441" spans="2:4" ht="14.1" customHeight="1" x14ac:dyDescent="0.25">
      <c r="B441" s="9" t="s">
        <v>43</v>
      </c>
      <c r="C441" s="10">
        <v>11265</v>
      </c>
      <c r="D441" s="10"/>
    </row>
    <row r="442" spans="2:4" ht="14.1" customHeight="1" x14ac:dyDescent="0.25">
      <c r="B442" s="9" t="s">
        <v>60</v>
      </c>
      <c r="C442" s="10">
        <v>93875</v>
      </c>
      <c r="D442" s="10"/>
    </row>
    <row r="443" spans="2:4" ht="14.1" customHeight="1" x14ac:dyDescent="0.25">
      <c r="B443" s="9" t="s">
        <v>58</v>
      </c>
      <c r="C443" s="10">
        <v>56160</v>
      </c>
      <c r="D443" s="10"/>
    </row>
    <row r="444" spans="2:4" ht="14.1" customHeight="1" x14ac:dyDescent="0.25">
      <c r="B444" s="9" t="s">
        <v>57</v>
      </c>
      <c r="C444" s="10">
        <v>21600</v>
      </c>
      <c r="D444" s="10"/>
    </row>
    <row r="445" spans="2:4" ht="14.1" customHeight="1" x14ac:dyDescent="0.25">
      <c r="B445" s="9" t="s">
        <v>56</v>
      </c>
      <c r="C445" s="10">
        <v>50790</v>
      </c>
      <c r="D445" s="10"/>
    </row>
    <row r="446" spans="2:4" ht="14.1" customHeight="1" x14ac:dyDescent="0.25">
      <c r="B446" s="9" t="s">
        <v>55</v>
      </c>
      <c r="C446" s="10">
        <v>50790</v>
      </c>
      <c r="D446" s="10"/>
    </row>
    <row r="447" spans="2:4" ht="14.1" customHeight="1" x14ac:dyDescent="0.25">
      <c r="B447" s="9" t="s">
        <v>24</v>
      </c>
      <c r="C447" s="10">
        <v>8397</v>
      </c>
      <c r="D447" s="10"/>
    </row>
    <row r="448" spans="2:4" ht="14.1" customHeight="1" x14ac:dyDescent="0.25">
      <c r="B448" s="9" t="s">
        <v>23</v>
      </c>
      <c r="C448" s="10">
        <v>33098</v>
      </c>
      <c r="D448" s="10"/>
    </row>
    <row r="449" spans="2:4" ht="14.1" customHeight="1" x14ac:dyDescent="0.25">
      <c r="B449" s="9" t="s">
        <v>99</v>
      </c>
      <c r="C449" s="10">
        <v>252</v>
      </c>
      <c r="D449" s="10"/>
    </row>
    <row r="450" spans="2:4" ht="14.1" customHeight="1" x14ac:dyDescent="0.25">
      <c r="B450" s="9" t="s">
        <v>54</v>
      </c>
      <c r="C450" s="10">
        <v>16796</v>
      </c>
      <c r="D450" s="10"/>
    </row>
    <row r="451" spans="2:4" ht="14.1" customHeight="1" x14ac:dyDescent="0.25">
      <c r="B451" s="9" t="s">
        <v>14</v>
      </c>
      <c r="C451" s="10">
        <v>510</v>
      </c>
      <c r="D451" s="10"/>
    </row>
    <row r="452" spans="2:4" ht="14.1" customHeight="1" x14ac:dyDescent="0.25">
      <c r="B452" s="9" t="s">
        <v>13</v>
      </c>
      <c r="C452" s="10">
        <v>348</v>
      </c>
      <c r="D452" s="10"/>
    </row>
    <row r="453" spans="2:4" ht="14.1" customHeight="1" x14ac:dyDescent="0.25">
      <c r="B453" s="9" t="s">
        <v>52</v>
      </c>
      <c r="C453" s="10">
        <v>13</v>
      </c>
      <c r="D453" s="10"/>
    </row>
    <row r="454" spans="2:4" ht="14.1" customHeight="1" x14ac:dyDescent="0.25">
      <c r="B454" s="9" t="s">
        <v>115</v>
      </c>
      <c r="C454" s="10">
        <v>399.99</v>
      </c>
      <c r="D454" s="10"/>
    </row>
    <row r="455" spans="2:4" ht="14.1" customHeight="1" x14ac:dyDescent="0.25">
      <c r="B455" s="9" t="s">
        <v>141</v>
      </c>
      <c r="C455" s="10">
        <v>26000</v>
      </c>
      <c r="D455" s="12"/>
    </row>
    <row r="456" spans="2:4" ht="14.1" customHeight="1" x14ac:dyDescent="0.25">
      <c r="B456" s="9" t="s">
        <v>18</v>
      </c>
      <c r="C456" s="10">
        <f>48024+15000</f>
        <v>63024</v>
      </c>
      <c r="D456" s="10"/>
    </row>
    <row r="457" spans="2:4" ht="14.1" customHeight="1" x14ac:dyDescent="0.25">
      <c r="B457" s="9" t="s">
        <v>172</v>
      </c>
      <c r="C457" s="10">
        <v>18548.009999999998</v>
      </c>
      <c r="D457" s="10"/>
    </row>
    <row r="458" spans="2:4" ht="14.1" customHeight="1" x14ac:dyDescent="0.25">
      <c r="B458" s="9" t="s">
        <v>28</v>
      </c>
      <c r="C458" s="10">
        <v>14634</v>
      </c>
      <c r="D458" s="11"/>
    </row>
    <row r="459" spans="2:4" ht="14.1" customHeight="1" x14ac:dyDescent="0.25">
      <c r="B459" s="6" t="s">
        <v>186</v>
      </c>
      <c r="C459" s="7"/>
      <c r="D459" s="7">
        <f>SUM(C462:C479)</f>
        <v>832608</v>
      </c>
    </row>
    <row r="460" spans="2:4" ht="14.1" customHeight="1" x14ac:dyDescent="0.25">
      <c r="B460" s="6" t="s">
        <v>185</v>
      </c>
      <c r="C460" s="7"/>
      <c r="D460" s="7"/>
    </row>
    <row r="461" spans="2:4" ht="14.1" customHeight="1" x14ac:dyDescent="0.25">
      <c r="B461" s="6" t="s">
        <v>40</v>
      </c>
      <c r="C461" s="7"/>
      <c r="D461" s="7"/>
    </row>
    <row r="462" spans="2:4" ht="14.1" customHeight="1" x14ac:dyDescent="0.25">
      <c r="B462" s="9" t="s">
        <v>44</v>
      </c>
      <c r="C462" s="10">
        <v>575784</v>
      </c>
      <c r="D462" s="11"/>
    </row>
    <row r="463" spans="2:4" ht="14.1" customHeight="1" x14ac:dyDescent="0.25">
      <c r="B463" s="9" t="s">
        <v>43</v>
      </c>
      <c r="C463" s="10">
        <v>10755</v>
      </c>
      <c r="D463" s="10"/>
    </row>
    <row r="464" spans="2:4" ht="14.1" customHeight="1" x14ac:dyDescent="0.25">
      <c r="B464" s="9" t="s">
        <v>60</v>
      </c>
      <c r="C464" s="10">
        <v>89628</v>
      </c>
      <c r="D464" s="10"/>
    </row>
    <row r="465" spans="2:4" ht="14.1" customHeight="1" x14ac:dyDescent="0.25">
      <c r="B465" s="9" t="s">
        <v>58</v>
      </c>
      <c r="C465" s="10">
        <v>28080</v>
      </c>
      <c r="D465" s="10"/>
    </row>
    <row r="466" spans="2:4" ht="14.1" customHeight="1" x14ac:dyDescent="0.25">
      <c r="B466" s="9" t="s">
        <v>57</v>
      </c>
      <c r="C466" s="10">
        <v>10800</v>
      </c>
      <c r="D466" s="10"/>
    </row>
    <row r="467" spans="2:4" ht="14.1" customHeight="1" x14ac:dyDescent="0.25">
      <c r="B467" s="9" t="s">
        <v>56</v>
      </c>
      <c r="C467" s="10">
        <v>15330</v>
      </c>
      <c r="D467" s="10"/>
    </row>
    <row r="468" spans="2:4" ht="14.1" customHeight="1" x14ac:dyDescent="0.25">
      <c r="B468" s="9" t="s">
        <v>55</v>
      </c>
      <c r="C468" s="10">
        <v>15330</v>
      </c>
      <c r="D468" s="10"/>
    </row>
    <row r="469" spans="2:4" ht="14.1" customHeight="1" x14ac:dyDescent="0.25">
      <c r="B469" s="9" t="s">
        <v>24</v>
      </c>
      <c r="C469" s="10">
        <v>8008</v>
      </c>
      <c r="D469" s="10"/>
    </row>
    <row r="470" spans="2:4" ht="14.1" customHeight="1" x14ac:dyDescent="0.25">
      <c r="B470" s="9" t="s">
        <v>23</v>
      </c>
      <c r="C470" s="10">
        <v>11749</v>
      </c>
      <c r="D470" s="10"/>
    </row>
    <row r="471" spans="2:4" ht="14.1" customHeight="1" x14ac:dyDescent="0.25">
      <c r="B471" s="9" t="s">
        <v>33</v>
      </c>
      <c r="C471" s="10">
        <v>2000</v>
      </c>
      <c r="D471" s="10"/>
    </row>
    <row r="472" spans="2:4" ht="14.1" customHeight="1" x14ac:dyDescent="0.25">
      <c r="B472" s="9" t="s">
        <v>99</v>
      </c>
      <c r="C472" s="10">
        <v>2722</v>
      </c>
      <c r="D472" s="10"/>
    </row>
    <row r="473" spans="2:4" ht="14.1" customHeight="1" x14ac:dyDescent="0.25">
      <c r="B473" s="9" t="s">
        <v>242</v>
      </c>
      <c r="C473" s="10">
        <v>2288</v>
      </c>
      <c r="D473" s="10"/>
    </row>
    <row r="474" spans="2:4" ht="14.1" customHeight="1" x14ac:dyDescent="0.25">
      <c r="B474" s="9" t="s">
        <v>98</v>
      </c>
      <c r="C474" s="10">
        <v>7290</v>
      </c>
      <c r="D474" s="10"/>
    </row>
    <row r="475" spans="2:4" ht="14.1" customHeight="1" x14ac:dyDescent="0.25">
      <c r="B475" s="9" t="s">
        <v>116</v>
      </c>
      <c r="C475" s="10">
        <v>14272</v>
      </c>
      <c r="D475" s="10"/>
    </row>
    <row r="476" spans="2:4" ht="14.1" customHeight="1" x14ac:dyDescent="0.25">
      <c r="B476" s="9" t="s">
        <v>140</v>
      </c>
      <c r="C476" s="10">
        <v>716</v>
      </c>
      <c r="D476" s="10"/>
    </row>
    <row r="477" spans="2:4" ht="14.1" customHeight="1" x14ac:dyDescent="0.25">
      <c r="B477" s="9" t="s">
        <v>287</v>
      </c>
      <c r="C477" s="10">
        <v>28992</v>
      </c>
      <c r="D477" s="10"/>
    </row>
    <row r="478" spans="2:4" ht="14.1" customHeight="1" x14ac:dyDescent="0.25">
      <c r="B478" s="9" t="s">
        <v>37</v>
      </c>
      <c r="C478" s="10">
        <v>2288</v>
      </c>
      <c r="D478" s="10"/>
    </row>
    <row r="479" spans="2:4" ht="14.1" customHeight="1" x14ac:dyDescent="0.25">
      <c r="B479" s="9" t="s">
        <v>233</v>
      </c>
      <c r="C479" s="10">
        <v>6576</v>
      </c>
      <c r="D479" s="10"/>
    </row>
    <row r="480" spans="2:4" ht="14.1" customHeight="1" x14ac:dyDescent="0.25">
      <c r="B480" s="6" t="s">
        <v>184</v>
      </c>
      <c r="C480" s="7"/>
      <c r="D480" s="7">
        <f>SUM(C483:C495)</f>
        <v>542965</v>
      </c>
    </row>
    <row r="481" spans="2:4" ht="14.1" customHeight="1" x14ac:dyDescent="0.25">
      <c r="B481" s="6" t="s">
        <v>183</v>
      </c>
      <c r="C481" s="7"/>
      <c r="D481" s="7"/>
    </row>
    <row r="482" spans="2:4" ht="14.1" customHeight="1" x14ac:dyDescent="0.25">
      <c r="B482" s="6" t="s">
        <v>180</v>
      </c>
      <c r="C482" s="7"/>
      <c r="D482" s="7"/>
    </row>
    <row r="483" spans="2:4" ht="14.1" customHeight="1" x14ac:dyDescent="0.25">
      <c r="B483" s="9" t="s">
        <v>44</v>
      </c>
      <c r="C483" s="10">
        <v>395304</v>
      </c>
      <c r="D483" s="11"/>
    </row>
    <row r="484" spans="2:4" ht="14.1" customHeight="1" x14ac:dyDescent="0.25">
      <c r="B484" s="9" t="s">
        <v>43</v>
      </c>
      <c r="C484" s="10">
        <v>7689</v>
      </c>
      <c r="D484" s="10"/>
    </row>
    <row r="485" spans="2:4" ht="14.1" customHeight="1" x14ac:dyDescent="0.25">
      <c r="B485" s="9" t="s">
        <v>60</v>
      </c>
      <c r="C485" s="10">
        <v>64077</v>
      </c>
      <c r="D485" s="10"/>
    </row>
    <row r="486" spans="2:4" ht="14.1" customHeight="1" x14ac:dyDescent="0.25">
      <c r="B486" s="9" t="s">
        <v>58</v>
      </c>
      <c r="C486" s="10">
        <v>28080</v>
      </c>
      <c r="D486" s="10"/>
    </row>
    <row r="487" spans="2:4" ht="14.1" customHeight="1" x14ac:dyDescent="0.25">
      <c r="B487" s="9" t="s">
        <v>57</v>
      </c>
      <c r="C487" s="10">
        <v>10800</v>
      </c>
      <c r="D487" s="10"/>
    </row>
    <row r="488" spans="2:4" ht="14.1" customHeight="1" x14ac:dyDescent="0.25">
      <c r="B488" s="9" t="s">
        <v>56</v>
      </c>
      <c r="C488" s="10">
        <v>13584</v>
      </c>
      <c r="D488" s="10"/>
    </row>
    <row r="489" spans="2:4" ht="14.1" customHeight="1" x14ac:dyDescent="0.25">
      <c r="B489" s="9" t="s">
        <v>55</v>
      </c>
      <c r="C489" s="10">
        <v>13584</v>
      </c>
      <c r="D489" s="10"/>
    </row>
    <row r="490" spans="2:4" ht="14.1" customHeight="1" x14ac:dyDescent="0.25">
      <c r="B490" s="9" t="s">
        <v>24</v>
      </c>
      <c r="C490" s="10">
        <v>3432</v>
      </c>
      <c r="D490" s="10"/>
    </row>
    <row r="491" spans="2:4" ht="14.1" customHeight="1" x14ac:dyDescent="0.25">
      <c r="B491" s="9" t="s">
        <v>23</v>
      </c>
      <c r="C491" s="10">
        <v>1739</v>
      </c>
      <c r="D491" s="10"/>
    </row>
    <row r="492" spans="2:4" ht="14.1" customHeight="1" x14ac:dyDescent="0.25">
      <c r="B492" s="9" t="s">
        <v>99</v>
      </c>
      <c r="C492" s="10">
        <v>1601</v>
      </c>
      <c r="D492" s="10"/>
    </row>
    <row r="493" spans="2:4" ht="14.1" customHeight="1" x14ac:dyDescent="0.25">
      <c r="B493" s="9" t="s">
        <v>98</v>
      </c>
      <c r="C493" s="10">
        <v>2288</v>
      </c>
      <c r="D493" s="10"/>
    </row>
    <row r="494" spans="2:4" ht="14.1" customHeight="1" x14ac:dyDescent="0.25">
      <c r="B494" s="9" t="s">
        <v>116</v>
      </c>
      <c r="C494" s="10">
        <v>343</v>
      </c>
      <c r="D494" s="10"/>
    </row>
    <row r="495" spans="2:4" ht="14.1" customHeight="1" x14ac:dyDescent="0.25">
      <c r="B495" s="9" t="s">
        <v>49</v>
      </c>
      <c r="C495" s="10">
        <v>444</v>
      </c>
      <c r="D495" s="10"/>
    </row>
    <row r="496" spans="2:4" ht="14.1" customHeight="1" x14ac:dyDescent="0.25">
      <c r="B496" s="6" t="s">
        <v>182</v>
      </c>
      <c r="C496" s="7"/>
      <c r="D496" s="7">
        <f>SUM(C499:C511)</f>
        <v>630101</v>
      </c>
    </row>
    <row r="497" spans="2:4" ht="14.1" customHeight="1" x14ac:dyDescent="0.25">
      <c r="B497" s="6" t="s">
        <v>181</v>
      </c>
      <c r="C497" s="7"/>
      <c r="D497" s="7"/>
    </row>
    <row r="498" spans="2:4" ht="14.1" customHeight="1" x14ac:dyDescent="0.25">
      <c r="B498" s="6" t="s">
        <v>180</v>
      </c>
      <c r="C498" s="7"/>
      <c r="D498" s="7"/>
    </row>
    <row r="499" spans="2:4" ht="14.1" customHeight="1" x14ac:dyDescent="0.25">
      <c r="B499" s="9" t="s">
        <v>44</v>
      </c>
      <c r="C499" s="10">
        <v>471742</v>
      </c>
      <c r="D499" s="11"/>
    </row>
    <row r="500" spans="2:4" ht="14.1" customHeight="1" x14ac:dyDescent="0.25">
      <c r="B500" s="9" t="s">
        <v>43</v>
      </c>
      <c r="C500" s="10">
        <v>8947</v>
      </c>
      <c r="D500" s="10"/>
    </row>
    <row r="501" spans="2:4" ht="14.1" customHeight="1" x14ac:dyDescent="0.25">
      <c r="B501" s="9" t="s">
        <v>60</v>
      </c>
      <c r="C501" s="10">
        <v>74560</v>
      </c>
      <c r="D501" s="10"/>
    </row>
    <row r="502" spans="2:4" ht="14.1" customHeight="1" x14ac:dyDescent="0.25">
      <c r="B502" s="9" t="s">
        <v>58</v>
      </c>
      <c r="C502" s="10">
        <v>28080</v>
      </c>
      <c r="D502" s="10"/>
    </row>
    <row r="503" spans="2:4" ht="14.1" customHeight="1" x14ac:dyDescent="0.25">
      <c r="B503" s="9" t="s">
        <v>57</v>
      </c>
      <c r="C503" s="10">
        <v>10800</v>
      </c>
      <c r="D503" s="10"/>
    </row>
    <row r="504" spans="2:4" ht="14.1" customHeight="1" x14ac:dyDescent="0.25">
      <c r="B504" s="9" t="s">
        <v>56</v>
      </c>
      <c r="C504" s="10">
        <v>13105</v>
      </c>
      <c r="D504" s="10"/>
    </row>
    <row r="505" spans="2:4" ht="14.1" customHeight="1" x14ac:dyDescent="0.25">
      <c r="B505" s="9" t="s">
        <v>55</v>
      </c>
      <c r="C505" s="10">
        <v>13105</v>
      </c>
      <c r="D505" s="10"/>
    </row>
    <row r="506" spans="2:4" ht="14.1" customHeight="1" x14ac:dyDescent="0.25">
      <c r="B506" s="9" t="s">
        <v>24</v>
      </c>
      <c r="C506" s="10">
        <v>2860</v>
      </c>
      <c r="D506" s="10"/>
    </row>
    <row r="507" spans="2:4" ht="14.1" customHeight="1" x14ac:dyDescent="0.25">
      <c r="B507" s="9" t="s">
        <v>23</v>
      </c>
      <c r="C507" s="10">
        <v>4004</v>
      </c>
      <c r="D507" s="10"/>
    </row>
    <row r="508" spans="2:4" ht="14.1" customHeight="1" x14ac:dyDescent="0.25">
      <c r="B508" s="9" t="s">
        <v>99</v>
      </c>
      <c r="C508" s="10">
        <v>395</v>
      </c>
      <c r="D508" s="10"/>
    </row>
    <row r="509" spans="2:4" ht="14.1" customHeight="1" x14ac:dyDescent="0.25">
      <c r="B509" s="9" t="s">
        <v>98</v>
      </c>
      <c r="C509" s="10">
        <v>1716</v>
      </c>
      <c r="D509" s="10"/>
    </row>
    <row r="510" spans="2:4" ht="14.1" customHeight="1" x14ac:dyDescent="0.25">
      <c r="B510" s="9" t="s">
        <v>116</v>
      </c>
      <c r="C510" s="10">
        <v>343</v>
      </c>
      <c r="D510" s="10"/>
    </row>
    <row r="511" spans="2:4" ht="14.1" customHeight="1" x14ac:dyDescent="0.25">
      <c r="B511" s="9" t="s">
        <v>49</v>
      </c>
      <c r="C511" s="10">
        <v>444</v>
      </c>
      <c r="D511" s="10"/>
    </row>
    <row r="512" spans="2:4" ht="14.1" customHeight="1" x14ac:dyDescent="0.25">
      <c r="B512" s="6" t="s">
        <v>179</v>
      </c>
      <c r="C512" s="7"/>
      <c r="D512" s="7">
        <f>SUM(C515:C525)</f>
        <v>422709</v>
      </c>
    </row>
    <row r="513" spans="2:4" ht="14.1" customHeight="1" x14ac:dyDescent="0.25">
      <c r="B513" s="6" t="s">
        <v>178</v>
      </c>
      <c r="C513" s="7"/>
      <c r="D513" s="7"/>
    </row>
    <row r="514" spans="2:4" ht="14.1" customHeight="1" x14ac:dyDescent="0.25">
      <c r="B514" s="6" t="s">
        <v>6</v>
      </c>
      <c r="C514" s="7"/>
      <c r="D514" s="7"/>
    </row>
    <row r="515" spans="2:4" ht="14.1" customHeight="1" x14ac:dyDescent="0.25">
      <c r="B515" s="9" t="s">
        <v>44</v>
      </c>
      <c r="C515" s="10">
        <v>323736</v>
      </c>
      <c r="D515" s="11"/>
    </row>
    <row r="516" spans="2:4" ht="14.1" customHeight="1" x14ac:dyDescent="0.25">
      <c r="B516" s="9" t="s">
        <v>43</v>
      </c>
      <c r="C516" s="10">
        <v>5828</v>
      </c>
      <c r="D516" s="10"/>
    </row>
    <row r="517" spans="2:4" ht="14.1" customHeight="1" x14ac:dyDescent="0.25">
      <c r="B517" s="9" t="s">
        <v>60</v>
      </c>
      <c r="C517" s="10">
        <v>48563</v>
      </c>
      <c r="D517" s="10"/>
    </row>
    <row r="518" spans="2:4" ht="14.1" customHeight="1" x14ac:dyDescent="0.25">
      <c r="B518" s="9" t="s">
        <v>58</v>
      </c>
      <c r="C518" s="10">
        <v>18720</v>
      </c>
      <c r="D518" s="10"/>
    </row>
    <row r="519" spans="2:4" ht="14.1" customHeight="1" x14ac:dyDescent="0.25">
      <c r="B519" s="9" t="s">
        <v>57</v>
      </c>
      <c r="C519" s="10">
        <v>7200</v>
      </c>
      <c r="D519" s="10"/>
    </row>
    <row r="520" spans="2:4" ht="14.1" customHeight="1" x14ac:dyDescent="0.25">
      <c r="B520" s="9" t="s">
        <v>24</v>
      </c>
      <c r="C520" s="10">
        <v>3246</v>
      </c>
      <c r="D520" s="10"/>
    </row>
    <row r="521" spans="2:4" ht="14.1" customHeight="1" x14ac:dyDescent="0.25">
      <c r="B521" s="9" t="s">
        <v>23</v>
      </c>
      <c r="C521" s="10">
        <v>11000</v>
      </c>
      <c r="D521" s="10"/>
    </row>
    <row r="522" spans="2:4" ht="14.1" customHeight="1" x14ac:dyDescent="0.25">
      <c r="B522" s="9" t="s">
        <v>99</v>
      </c>
      <c r="C522" s="10">
        <v>440</v>
      </c>
      <c r="D522" s="10"/>
    </row>
    <row r="523" spans="2:4" ht="14.1" customHeight="1" x14ac:dyDescent="0.25">
      <c r="B523" s="9" t="s">
        <v>98</v>
      </c>
      <c r="C523" s="10">
        <v>550</v>
      </c>
      <c r="D523" s="10"/>
    </row>
    <row r="524" spans="2:4" ht="14.1" customHeight="1" x14ac:dyDescent="0.25">
      <c r="B524" s="9" t="s">
        <v>39</v>
      </c>
      <c r="C524" s="10">
        <v>3000</v>
      </c>
      <c r="D524" s="10"/>
    </row>
    <row r="525" spans="2:4" ht="14.1" customHeight="1" x14ac:dyDescent="0.25">
      <c r="B525" s="9" t="s">
        <v>49</v>
      </c>
      <c r="C525" s="10">
        <v>426</v>
      </c>
      <c r="D525" s="10"/>
    </row>
    <row r="526" spans="2:4" ht="14.1" customHeight="1" x14ac:dyDescent="0.25">
      <c r="B526" s="6" t="s">
        <v>177</v>
      </c>
      <c r="C526" s="7"/>
      <c r="D526" s="7">
        <f>SUM(C529:C547)</f>
        <v>1026170</v>
      </c>
    </row>
    <row r="527" spans="2:4" ht="14.1" customHeight="1" x14ac:dyDescent="0.25">
      <c r="B527" s="6" t="s">
        <v>176</v>
      </c>
      <c r="C527" s="7"/>
      <c r="D527" s="7"/>
    </row>
    <row r="528" spans="2:4" ht="14.1" customHeight="1" x14ac:dyDescent="0.25">
      <c r="B528" s="6" t="s">
        <v>97</v>
      </c>
      <c r="C528" s="7"/>
      <c r="D528" s="7"/>
    </row>
    <row r="529" spans="2:4" ht="14.1" customHeight="1" x14ac:dyDescent="0.25">
      <c r="B529" s="9" t="s">
        <v>44</v>
      </c>
      <c r="C529" s="10">
        <v>777134</v>
      </c>
      <c r="D529" s="11"/>
    </row>
    <row r="530" spans="2:4" ht="14.1" customHeight="1" x14ac:dyDescent="0.25">
      <c r="B530" s="9" t="s">
        <v>43</v>
      </c>
      <c r="C530" s="10">
        <v>14334</v>
      </c>
      <c r="D530" s="10"/>
    </row>
    <row r="531" spans="2:4" ht="14.1" customHeight="1" x14ac:dyDescent="0.25">
      <c r="B531" s="9" t="s">
        <v>60</v>
      </c>
      <c r="C531" s="10">
        <v>119451</v>
      </c>
      <c r="D531" s="10"/>
    </row>
    <row r="532" spans="2:4" ht="14.1" customHeight="1" x14ac:dyDescent="0.25">
      <c r="B532" s="9" t="s">
        <v>58</v>
      </c>
      <c r="C532" s="10">
        <v>46800</v>
      </c>
      <c r="D532" s="10"/>
    </row>
    <row r="533" spans="2:4" ht="14.1" customHeight="1" x14ac:dyDescent="0.25">
      <c r="B533" s="9" t="s">
        <v>57</v>
      </c>
      <c r="C533" s="10">
        <v>18000</v>
      </c>
      <c r="D533" s="10"/>
    </row>
    <row r="534" spans="2:4" ht="14.1" customHeight="1" x14ac:dyDescent="0.25">
      <c r="B534" s="9" t="s">
        <v>56</v>
      </c>
      <c r="C534" s="10">
        <v>9059</v>
      </c>
      <c r="D534" s="10"/>
    </row>
    <row r="535" spans="2:4" ht="14.1" customHeight="1" x14ac:dyDescent="0.25">
      <c r="B535" s="9" t="s">
        <v>55</v>
      </c>
      <c r="C535" s="10">
        <v>9059</v>
      </c>
      <c r="D535" s="10"/>
    </row>
    <row r="536" spans="2:4" ht="14.1" customHeight="1" x14ac:dyDescent="0.25">
      <c r="B536" s="9" t="s">
        <v>24</v>
      </c>
      <c r="C536" s="10">
        <v>4077</v>
      </c>
      <c r="D536" s="10"/>
    </row>
    <row r="537" spans="2:4" ht="14.1" customHeight="1" x14ac:dyDescent="0.25">
      <c r="B537" s="9" t="s">
        <v>23</v>
      </c>
      <c r="C537" s="10">
        <v>4680</v>
      </c>
      <c r="D537" s="12"/>
    </row>
    <row r="538" spans="2:4" ht="14.1" customHeight="1" x14ac:dyDescent="0.25">
      <c r="B538" s="9" t="s">
        <v>33</v>
      </c>
      <c r="C538" s="10">
        <v>1248</v>
      </c>
      <c r="D538" s="10"/>
    </row>
    <row r="539" spans="2:4" ht="14.1" customHeight="1" x14ac:dyDescent="0.25">
      <c r="B539" s="9" t="s">
        <v>99</v>
      </c>
      <c r="C539" s="10">
        <v>1248</v>
      </c>
      <c r="D539" s="10"/>
    </row>
    <row r="540" spans="2:4" ht="14.1" customHeight="1" x14ac:dyDescent="0.25">
      <c r="B540" s="9" t="s">
        <v>32</v>
      </c>
      <c r="C540" s="10">
        <v>1560</v>
      </c>
      <c r="D540" s="10"/>
    </row>
    <row r="541" spans="2:4" ht="14.1" customHeight="1" x14ac:dyDescent="0.25">
      <c r="B541" s="9" t="s">
        <v>13</v>
      </c>
      <c r="C541" s="10">
        <v>4680</v>
      </c>
      <c r="D541" s="10"/>
    </row>
    <row r="542" spans="2:4" ht="14.1" customHeight="1" x14ac:dyDescent="0.25">
      <c r="B542" s="9" t="s">
        <v>116</v>
      </c>
      <c r="C542" s="10">
        <v>520</v>
      </c>
      <c r="D542" s="10"/>
    </row>
    <row r="543" spans="2:4" ht="14.1" customHeight="1" x14ac:dyDescent="0.25">
      <c r="B543" s="9" t="s">
        <v>31</v>
      </c>
      <c r="C543" s="10">
        <f>156000-150000</f>
        <v>6000</v>
      </c>
      <c r="D543" s="10"/>
    </row>
    <row r="544" spans="2:4" ht="14.1" customHeight="1" x14ac:dyDescent="0.25">
      <c r="B544" s="9" t="s">
        <v>140</v>
      </c>
      <c r="C544" s="10">
        <v>2080</v>
      </c>
      <c r="D544" s="10"/>
    </row>
    <row r="545" spans="2:4" ht="14.1" customHeight="1" x14ac:dyDescent="0.25">
      <c r="B545" s="9" t="s">
        <v>18</v>
      </c>
      <c r="C545" s="10">
        <v>1560</v>
      </c>
      <c r="D545" s="10"/>
    </row>
    <row r="546" spans="2:4" ht="14.1" customHeight="1" x14ac:dyDescent="0.25">
      <c r="B546" s="9" t="s">
        <v>49</v>
      </c>
      <c r="C546" s="10">
        <v>4680</v>
      </c>
      <c r="D546" s="10"/>
    </row>
    <row r="547" spans="2:4" ht="14.1" customHeight="1" x14ac:dyDescent="0.25">
      <c r="B547" s="9" t="s">
        <v>48</v>
      </c>
      <c r="C547" s="10"/>
      <c r="D547" s="10"/>
    </row>
    <row r="548" spans="2:4" ht="14.1" customHeight="1" x14ac:dyDescent="0.25">
      <c r="B548" s="6" t="s">
        <v>175</v>
      </c>
      <c r="C548" s="7"/>
      <c r="D548" s="7">
        <f>SUM(C551:C564)</f>
        <v>633412</v>
      </c>
    </row>
    <row r="549" spans="2:4" ht="14.1" customHeight="1" x14ac:dyDescent="0.25">
      <c r="B549" s="6" t="s">
        <v>174</v>
      </c>
      <c r="C549" s="7"/>
      <c r="D549" s="7"/>
    </row>
    <row r="550" spans="2:4" ht="14.1" customHeight="1" x14ac:dyDescent="0.25">
      <c r="B550" s="6" t="s">
        <v>6</v>
      </c>
      <c r="C550" s="7"/>
      <c r="D550" s="7"/>
    </row>
    <row r="551" spans="2:4" ht="14.1" customHeight="1" x14ac:dyDescent="0.25">
      <c r="B551" s="9" t="s">
        <v>44</v>
      </c>
      <c r="C551" s="10">
        <v>448812</v>
      </c>
      <c r="D551" s="11"/>
    </row>
    <row r="552" spans="2:4" ht="14.1" customHeight="1" x14ac:dyDescent="0.25">
      <c r="B552" s="9" t="s">
        <v>43</v>
      </c>
      <c r="C552" s="10">
        <v>8871</v>
      </c>
      <c r="D552" s="10"/>
    </row>
    <row r="553" spans="2:4" ht="14.1" customHeight="1" x14ac:dyDescent="0.25">
      <c r="B553" s="9" t="s">
        <v>60</v>
      </c>
      <c r="C553" s="10">
        <v>73930</v>
      </c>
      <c r="D553" s="10"/>
    </row>
    <row r="554" spans="2:4" ht="14.1" customHeight="1" x14ac:dyDescent="0.25">
      <c r="B554" s="9" t="s">
        <v>58</v>
      </c>
      <c r="C554" s="10">
        <v>37440</v>
      </c>
      <c r="D554" s="10"/>
    </row>
    <row r="555" spans="2:4" ht="14.1" customHeight="1" x14ac:dyDescent="0.25">
      <c r="B555" s="9" t="s">
        <v>57</v>
      </c>
      <c r="C555" s="10">
        <v>14400</v>
      </c>
      <c r="D555" s="10"/>
    </row>
    <row r="556" spans="2:4" ht="14.1" customHeight="1" x14ac:dyDescent="0.25">
      <c r="B556" s="9" t="s">
        <v>56</v>
      </c>
      <c r="C556" s="10">
        <v>15822</v>
      </c>
      <c r="D556" s="10"/>
    </row>
    <row r="557" spans="2:4" ht="14.1" customHeight="1" x14ac:dyDescent="0.25">
      <c r="B557" s="9" t="s">
        <v>55</v>
      </c>
      <c r="C557" s="10">
        <v>15822</v>
      </c>
      <c r="D557" s="10"/>
    </row>
    <row r="558" spans="2:4" ht="14.1" customHeight="1" x14ac:dyDescent="0.25">
      <c r="B558" s="9" t="s">
        <v>24</v>
      </c>
      <c r="C558" s="10">
        <v>3593</v>
      </c>
      <c r="D558" s="10"/>
    </row>
    <row r="559" spans="2:4" ht="14.1" customHeight="1" x14ac:dyDescent="0.25">
      <c r="B559" s="9" t="s">
        <v>23</v>
      </c>
      <c r="C559" s="10">
        <v>4218</v>
      </c>
      <c r="D559" s="10"/>
    </row>
    <row r="560" spans="2:4" ht="14.1" customHeight="1" x14ac:dyDescent="0.25">
      <c r="B560" s="9" t="s">
        <v>33</v>
      </c>
      <c r="C560" s="10">
        <v>1248</v>
      </c>
      <c r="D560" s="10"/>
    </row>
    <row r="561" spans="2:6" ht="14.1" customHeight="1" x14ac:dyDescent="0.25">
      <c r="B561" s="9" t="s">
        <v>32</v>
      </c>
      <c r="C561" s="10">
        <v>1560</v>
      </c>
      <c r="D561" s="10"/>
    </row>
    <row r="562" spans="2:6" ht="14.1" customHeight="1" x14ac:dyDescent="0.25">
      <c r="B562" s="9" t="s">
        <v>13</v>
      </c>
      <c r="C562" s="10">
        <v>4056</v>
      </c>
      <c r="D562" s="10"/>
    </row>
    <row r="563" spans="2:6" ht="14.1" customHeight="1" x14ac:dyDescent="0.25">
      <c r="B563" s="9" t="s">
        <v>140</v>
      </c>
      <c r="C563" s="10">
        <v>2080</v>
      </c>
      <c r="D563" s="10"/>
    </row>
    <row r="564" spans="2:6" ht="14.1" customHeight="1" x14ac:dyDescent="0.25">
      <c r="B564" s="9" t="s">
        <v>49</v>
      </c>
      <c r="C564" s="10">
        <v>1560</v>
      </c>
      <c r="D564" s="10"/>
    </row>
    <row r="565" spans="2:6" ht="14.1" customHeight="1" x14ac:dyDescent="0.25">
      <c r="B565" s="7" t="s">
        <v>9</v>
      </c>
      <c r="C565" s="7"/>
      <c r="D565" s="7"/>
    </row>
    <row r="566" spans="2:6" ht="13.5" customHeight="1" x14ac:dyDescent="0.25">
      <c r="B566" s="6" t="s">
        <v>173</v>
      </c>
      <c r="C566" s="7"/>
      <c r="D566" s="7">
        <f>SUM(C568:C591)</f>
        <v>1076092</v>
      </c>
      <c r="E566" s="25"/>
      <c r="F566" s="25"/>
    </row>
    <row r="567" spans="2:6" ht="14.1" customHeight="1" x14ac:dyDescent="0.25">
      <c r="B567" s="6" t="s">
        <v>6</v>
      </c>
      <c r="C567" s="7"/>
      <c r="D567" s="7"/>
      <c r="E567" s="25"/>
      <c r="F567" s="25"/>
    </row>
    <row r="568" spans="2:6" ht="14.1" customHeight="1" x14ac:dyDescent="0.25">
      <c r="B568" s="9" t="s">
        <v>44</v>
      </c>
      <c r="C568" s="10">
        <v>457973</v>
      </c>
      <c r="D568" s="11"/>
      <c r="E568" s="25"/>
      <c r="F568" s="25"/>
    </row>
    <row r="569" spans="2:6" ht="14.1" customHeight="1" x14ac:dyDescent="0.25">
      <c r="B569" s="9" t="s">
        <v>43</v>
      </c>
      <c r="C569" s="10">
        <v>9837</v>
      </c>
      <c r="D569" s="10"/>
      <c r="E569" s="25"/>
      <c r="F569" s="25"/>
    </row>
    <row r="570" spans="2:6" ht="14.1" customHeight="1" x14ac:dyDescent="0.25">
      <c r="B570" s="9" t="s">
        <v>60</v>
      </c>
      <c r="C570" s="10">
        <v>81964</v>
      </c>
      <c r="D570" s="10"/>
      <c r="E570" s="25"/>
      <c r="F570" s="25"/>
    </row>
    <row r="571" spans="2:6" ht="14.1" customHeight="1" x14ac:dyDescent="0.25">
      <c r="B571" s="9" t="s">
        <v>58</v>
      </c>
      <c r="C571" s="10">
        <v>46800</v>
      </c>
      <c r="D571" s="10"/>
      <c r="E571" s="25"/>
      <c r="F571" s="25"/>
    </row>
    <row r="572" spans="2:6" ht="14.1" customHeight="1" x14ac:dyDescent="0.25">
      <c r="B572" s="9" t="s">
        <v>57</v>
      </c>
      <c r="C572" s="10">
        <v>18000</v>
      </c>
      <c r="D572" s="10"/>
      <c r="E572" s="25"/>
      <c r="F572" s="25"/>
    </row>
    <row r="573" spans="2:6" ht="14.1" customHeight="1" x14ac:dyDescent="0.25">
      <c r="B573" s="9" t="s">
        <v>56</v>
      </c>
      <c r="C573" s="10">
        <v>33688</v>
      </c>
      <c r="D573" s="10"/>
      <c r="E573" s="25"/>
      <c r="F573" s="25"/>
    </row>
    <row r="574" spans="2:6" ht="14.1" customHeight="1" x14ac:dyDescent="0.25">
      <c r="B574" s="9" t="s">
        <v>55</v>
      </c>
      <c r="C574" s="10">
        <v>33688</v>
      </c>
      <c r="D574" s="10"/>
      <c r="E574" s="25"/>
      <c r="F574" s="25"/>
    </row>
    <row r="575" spans="2:6" ht="14.1" customHeight="1" x14ac:dyDescent="0.25">
      <c r="B575" s="9" t="s">
        <v>24</v>
      </c>
      <c r="C575" s="10">
        <v>119904</v>
      </c>
      <c r="D575" s="10"/>
      <c r="E575" s="25"/>
      <c r="F575" s="25"/>
    </row>
    <row r="576" spans="2:6" ht="14.1" customHeight="1" x14ac:dyDescent="0.25">
      <c r="B576" s="9" t="s">
        <v>23</v>
      </c>
      <c r="C576" s="10">
        <v>135678</v>
      </c>
      <c r="D576" s="10"/>
    </row>
    <row r="577" spans="2:4" ht="14.1" customHeight="1" x14ac:dyDescent="0.25">
      <c r="B577" s="9" t="s">
        <v>33</v>
      </c>
      <c r="C577" s="10">
        <v>8483</v>
      </c>
      <c r="D577" s="10"/>
    </row>
    <row r="578" spans="2:4" ht="14.1" customHeight="1" x14ac:dyDescent="0.25">
      <c r="B578" s="9" t="s">
        <v>99</v>
      </c>
      <c r="C578" s="10">
        <v>2084</v>
      </c>
      <c r="D578" s="10"/>
    </row>
    <row r="579" spans="2:4" ht="14.1" customHeight="1" x14ac:dyDescent="0.25">
      <c r="B579" s="9" t="s">
        <v>32</v>
      </c>
      <c r="C579" s="10">
        <v>5760</v>
      </c>
      <c r="D579" s="10"/>
    </row>
    <row r="580" spans="2:4" ht="14.1" customHeight="1" x14ac:dyDescent="0.25">
      <c r="B580" s="9" t="s">
        <v>54</v>
      </c>
      <c r="C580" s="10">
        <v>2120</v>
      </c>
      <c r="D580" s="10"/>
    </row>
    <row r="581" spans="2:4" ht="14.1" customHeight="1" x14ac:dyDescent="0.25">
      <c r="B581" s="9" t="s">
        <v>116</v>
      </c>
      <c r="C581" s="10">
        <v>1040</v>
      </c>
      <c r="D581" s="10"/>
    </row>
    <row r="582" spans="2:4" ht="14.1" customHeight="1" x14ac:dyDescent="0.25">
      <c r="B582" s="9" t="s">
        <v>21</v>
      </c>
      <c r="C582" s="10">
        <v>5964</v>
      </c>
      <c r="D582" s="10"/>
    </row>
    <row r="583" spans="2:4" ht="14.1" customHeight="1" x14ac:dyDescent="0.25">
      <c r="B583" s="9" t="s">
        <v>51</v>
      </c>
      <c r="C583" s="10">
        <v>2929</v>
      </c>
      <c r="D583" s="10"/>
    </row>
    <row r="584" spans="2:4" ht="14.1" customHeight="1" x14ac:dyDescent="0.25">
      <c r="B584" s="9" t="s">
        <v>114</v>
      </c>
      <c r="C584" s="10">
        <v>60000</v>
      </c>
      <c r="D584" s="12"/>
    </row>
    <row r="585" spans="2:4" ht="14.1" customHeight="1" x14ac:dyDescent="0.25">
      <c r="B585" s="9" t="s">
        <v>18</v>
      </c>
      <c r="C585" s="10">
        <v>20000</v>
      </c>
      <c r="D585" s="10"/>
    </row>
    <row r="586" spans="2:4" ht="14.1" customHeight="1" x14ac:dyDescent="0.25">
      <c r="B586" s="9" t="s">
        <v>110</v>
      </c>
      <c r="C586" s="10">
        <v>1248</v>
      </c>
      <c r="D586" s="10"/>
    </row>
    <row r="587" spans="2:4" ht="14.1" customHeight="1" x14ac:dyDescent="0.25">
      <c r="B587" s="9" t="s">
        <v>109</v>
      </c>
      <c r="C587" s="10">
        <v>11830</v>
      </c>
      <c r="D587" s="10"/>
    </row>
    <row r="588" spans="2:4" ht="14.1" customHeight="1" x14ac:dyDescent="0.25">
      <c r="B588" s="9" t="s">
        <v>172</v>
      </c>
      <c r="C588" s="10">
        <v>3432</v>
      </c>
      <c r="D588" s="10"/>
    </row>
    <row r="589" spans="2:4" ht="14.1" customHeight="1" x14ac:dyDescent="0.25">
      <c r="B589" s="9" t="s">
        <v>49</v>
      </c>
      <c r="C589" s="10">
        <v>3244</v>
      </c>
      <c r="D589" s="10"/>
    </row>
    <row r="590" spans="2:4" ht="14.1" customHeight="1" x14ac:dyDescent="0.25">
      <c r="B590" s="9" t="s">
        <v>305</v>
      </c>
      <c r="C590" s="10">
        <v>500</v>
      </c>
      <c r="D590" s="10"/>
    </row>
    <row r="591" spans="2:4" ht="14.1" customHeight="1" x14ac:dyDescent="0.25">
      <c r="B591" s="9" t="s">
        <v>27</v>
      </c>
      <c r="C591" s="10">
        <v>9926</v>
      </c>
      <c r="D591" s="10"/>
    </row>
    <row r="592" spans="2:4" ht="14.1" customHeight="1" x14ac:dyDescent="0.25">
      <c r="B592" s="6" t="s">
        <v>168</v>
      </c>
      <c r="C592" s="7"/>
      <c r="D592" s="7">
        <f>SUM(C594:C607)</f>
        <v>5700000</v>
      </c>
    </row>
    <row r="593" spans="2:5" ht="14.1" customHeight="1" x14ac:dyDescent="0.25">
      <c r="B593" s="6" t="s">
        <v>6</v>
      </c>
      <c r="C593" s="7"/>
      <c r="D593" s="7"/>
    </row>
    <row r="594" spans="2:5" ht="14.1" customHeight="1" x14ac:dyDescent="0.25">
      <c r="B594" s="9" t="s">
        <v>73</v>
      </c>
      <c r="C594" s="10">
        <v>750000</v>
      </c>
      <c r="D594" s="11"/>
      <c r="E594" s="26"/>
    </row>
    <row r="595" spans="2:5" ht="14.1" customHeight="1" x14ac:dyDescent="0.25">
      <c r="B595" s="27" t="s">
        <v>306</v>
      </c>
      <c r="C595" s="10">
        <v>100000</v>
      </c>
      <c r="D595" s="10"/>
      <c r="E595" s="26"/>
    </row>
    <row r="596" spans="2:5" ht="14.1" customHeight="1" x14ac:dyDescent="0.25">
      <c r="B596" s="27" t="s">
        <v>307</v>
      </c>
      <c r="C596" s="10">
        <v>400000</v>
      </c>
      <c r="D596" s="10"/>
      <c r="E596" s="26"/>
    </row>
    <row r="597" spans="2:5" ht="14.1" customHeight="1" x14ac:dyDescent="0.25">
      <c r="B597" s="27" t="s">
        <v>308</v>
      </c>
      <c r="C597" s="10">
        <v>50000</v>
      </c>
      <c r="D597" s="10"/>
      <c r="E597" s="26"/>
    </row>
    <row r="598" spans="2:5" ht="14.1" customHeight="1" x14ac:dyDescent="0.25">
      <c r="B598" s="27" t="s">
        <v>309</v>
      </c>
      <c r="C598" s="10">
        <v>50000</v>
      </c>
      <c r="D598" s="10"/>
      <c r="E598" s="26"/>
    </row>
    <row r="599" spans="2:5" ht="14.1" customHeight="1" x14ac:dyDescent="0.25">
      <c r="B599" s="27" t="s">
        <v>310</v>
      </c>
      <c r="C599" s="10">
        <v>100000</v>
      </c>
      <c r="D599" s="10"/>
      <c r="E599" s="26"/>
    </row>
    <row r="600" spans="2:5" ht="14.1" customHeight="1" x14ac:dyDescent="0.25">
      <c r="B600" s="27" t="s">
        <v>311</v>
      </c>
      <c r="C600" s="10">
        <v>50000</v>
      </c>
      <c r="D600" s="10"/>
      <c r="E600" s="26"/>
    </row>
    <row r="601" spans="2:5" ht="14.1" customHeight="1" x14ac:dyDescent="0.25">
      <c r="B601" s="27" t="s">
        <v>312</v>
      </c>
      <c r="C601" s="10">
        <v>50000</v>
      </c>
      <c r="D601" s="10"/>
      <c r="E601" s="26"/>
    </row>
    <row r="602" spans="2:5" ht="14.1" customHeight="1" x14ac:dyDescent="0.25">
      <c r="B602" s="27" t="s">
        <v>313</v>
      </c>
      <c r="C602" s="10">
        <v>10000</v>
      </c>
      <c r="D602" s="10"/>
      <c r="E602" s="26"/>
    </row>
    <row r="603" spans="2:5" ht="14.1" customHeight="1" x14ac:dyDescent="0.25">
      <c r="B603" s="27" t="s">
        <v>314</v>
      </c>
      <c r="C603" s="10">
        <v>10000</v>
      </c>
      <c r="D603" s="10"/>
      <c r="E603" s="26"/>
    </row>
    <row r="604" spans="2:5" ht="14.1" customHeight="1" x14ac:dyDescent="0.25">
      <c r="B604" s="27" t="s">
        <v>315</v>
      </c>
      <c r="C604" s="10">
        <v>20000</v>
      </c>
      <c r="D604" s="10"/>
      <c r="E604" s="26"/>
    </row>
    <row r="605" spans="2:5" ht="14.1" customHeight="1" x14ac:dyDescent="0.25">
      <c r="B605" s="27" t="s">
        <v>316</v>
      </c>
      <c r="C605" s="10">
        <v>50000</v>
      </c>
      <c r="D605" s="10"/>
      <c r="E605" s="26"/>
    </row>
    <row r="606" spans="2:5" ht="14.1" customHeight="1" x14ac:dyDescent="0.25">
      <c r="B606" s="9" t="s">
        <v>7</v>
      </c>
      <c r="C606" s="10">
        <v>497474.26</v>
      </c>
      <c r="D606" s="10"/>
    </row>
    <row r="607" spans="2:5" ht="14.1" customHeight="1" x14ac:dyDescent="0.25">
      <c r="B607" s="9" t="s">
        <v>5</v>
      </c>
      <c r="C607" s="10">
        <v>3562525.74</v>
      </c>
      <c r="D607" s="12"/>
    </row>
    <row r="608" spans="2:5" ht="14.1" customHeight="1" x14ac:dyDescent="0.25">
      <c r="B608" s="6" t="s">
        <v>171</v>
      </c>
      <c r="C608" s="7"/>
      <c r="D608" s="7">
        <f>SUM(C611:C622)</f>
        <v>5298673</v>
      </c>
    </row>
    <row r="609" spans="2:4" ht="14.1" customHeight="1" x14ac:dyDescent="0.25">
      <c r="B609" s="6" t="s">
        <v>170</v>
      </c>
      <c r="C609" s="7"/>
      <c r="D609" s="7"/>
    </row>
    <row r="610" spans="2:4" ht="14.1" customHeight="1" x14ac:dyDescent="0.25">
      <c r="B610" s="6" t="s">
        <v>97</v>
      </c>
      <c r="C610" s="7"/>
      <c r="D610" s="7"/>
    </row>
    <row r="611" spans="2:4" ht="14.1" customHeight="1" x14ac:dyDescent="0.25">
      <c r="B611" s="9" t="s">
        <v>44</v>
      </c>
      <c r="C611" s="10">
        <v>3285163</v>
      </c>
      <c r="D611" s="11"/>
    </row>
    <row r="612" spans="2:4" ht="14.1" customHeight="1" x14ac:dyDescent="0.25">
      <c r="B612" s="9" t="s">
        <v>43</v>
      </c>
      <c r="C612" s="10">
        <v>75838</v>
      </c>
      <c r="D612" s="10"/>
    </row>
    <row r="613" spans="2:4" ht="14.1" customHeight="1" x14ac:dyDescent="0.25">
      <c r="B613" s="9" t="s">
        <v>60</v>
      </c>
      <c r="C613" s="10">
        <v>632032</v>
      </c>
      <c r="D613" s="10"/>
    </row>
    <row r="614" spans="2:4" ht="14.1" customHeight="1" x14ac:dyDescent="0.25">
      <c r="B614" s="9" t="s">
        <v>58</v>
      </c>
      <c r="C614" s="10">
        <v>383760</v>
      </c>
      <c r="D614" s="10"/>
    </row>
    <row r="615" spans="2:4" ht="14.1" customHeight="1" x14ac:dyDescent="0.25">
      <c r="B615" s="9" t="s">
        <v>57</v>
      </c>
      <c r="C615" s="10">
        <v>147600</v>
      </c>
      <c r="D615" s="10"/>
    </row>
    <row r="616" spans="2:4" ht="14.1" customHeight="1" x14ac:dyDescent="0.25">
      <c r="B616" s="9" t="s">
        <v>56</v>
      </c>
      <c r="C616" s="10">
        <v>367040</v>
      </c>
      <c r="D616" s="10"/>
    </row>
    <row r="617" spans="2:4" ht="14.1" customHeight="1" x14ac:dyDescent="0.25">
      <c r="B617" s="9" t="s">
        <v>55</v>
      </c>
      <c r="C617" s="10">
        <v>367040</v>
      </c>
      <c r="D617" s="10"/>
    </row>
    <row r="618" spans="2:4" ht="14.1" customHeight="1" x14ac:dyDescent="0.25">
      <c r="B618" s="9" t="s">
        <v>24</v>
      </c>
      <c r="C618" s="10">
        <v>8360</v>
      </c>
      <c r="D618" s="10"/>
    </row>
    <row r="619" spans="2:4" ht="14.1" customHeight="1" x14ac:dyDescent="0.25">
      <c r="B619" s="9" t="s">
        <v>23</v>
      </c>
      <c r="C619" s="10">
        <v>17200</v>
      </c>
      <c r="D619" s="10"/>
    </row>
    <row r="620" spans="2:4" ht="14.1" customHeight="1" x14ac:dyDescent="0.25">
      <c r="B620" s="9" t="s">
        <v>99</v>
      </c>
      <c r="C620" s="10">
        <v>6240</v>
      </c>
      <c r="D620" s="10"/>
    </row>
    <row r="621" spans="2:4" ht="14.1" customHeight="1" x14ac:dyDescent="0.25">
      <c r="B621" s="9" t="s">
        <v>98</v>
      </c>
      <c r="C621" s="10">
        <v>7360</v>
      </c>
      <c r="D621" s="10"/>
    </row>
    <row r="622" spans="2:4" ht="14.1" customHeight="1" x14ac:dyDescent="0.25">
      <c r="B622" s="9" t="s">
        <v>116</v>
      </c>
      <c r="C622" s="10">
        <v>1040</v>
      </c>
      <c r="D622" s="10"/>
    </row>
    <row r="623" spans="2:4" ht="14.1" customHeight="1" x14ac:dyDescent="0.25">
      <c r="B623" s="6" t="s">
        <v>169</v>
      </c>
      <c r="C623" s="7"/>
      <c r="D623" s="7">
        <f>SUM(C626:C639)</f>
        <v>1821252</v>
      </c>
    </row>
    <row r="624" spans="2:4" ht="14.1" customHeight="1" x14ac:dyDescent="0.25">
      <c r="B624" s="6" t="s">
        <v>168</v>
      </c>
      <c r="C624" s="7"/>
      <c r="D624" s="7"/>
    </row>
    <row r="625" spans="2:4" ht="14.1" customHeight="1" x14ac:dyDescent="0.25">
      <c r="B625" s="6" t="s">
        <v>6</v>
      </c>
      <c r="C625" s="7"/>
      <c r="D625" s="7"/>
    </row>
    <row r="626" spans="2:4" ht="14.1" customHeight="1" x14ac:dyDescent="0.25">
      <c r="B626" s="9" t="s">
        <v>44</v>
      </c>
      <c r="C626" s="10">
        <v>1245878</v>
      </c>
      <c r="D626" s="11"/>
    </row>
    <row r="627" spans="2:4" ht="14.1" customHeight="1" x14ac:dyDescent="0.25">
      <c r="B627" s="9" t="s">
        <v>43</v>
      </c>
      <c r="C627" s="10">
        <v>25946</v>
      </c>
      <c r="D627" s="10"/>
    </row>
    <row r="628" spans="2:4" ht="14.1" customHeight="1" x14ac:dyDescent="0.25">
      <c r="B628" s="9" t="s">
        <v>60</v>
      </c>
      <c r="C628" s="10">
        <v>216195</v>
      </c>
      <c r="D628" s="10"/>
    </row>
    <row r="629" spans="2:4" ht="14.1" customHeight="1" x14ac:dyDescent="0.25">
      <c r="B629" s="9" t="s">
        <v>58</v>
      </c>
      <c r="C629" s="10">
        <v>102960</v>
      </c>
      <c r="D629" s="10"/>
    </row>
    <row r="630" spans="2:4" ht="14.1" customHeight="1" x14ac:dyDescent="0.25">
      <c r="B630" s="9" t="s">
        <v>57</v>
      </c>
      <c r="C630" s="10">
        <v>39600</v>
      </c>
      <c r="D630" s="10"/>
    </row>
    <row r="631" spans="2:4" ht="14.1" customHeight="1" x14ac:dyDescent="0.25">
      <c r="B631" s="9" t="s">
        <v>56</v>
      </c>
      <c r="C631" s="10">
        <v>84083</v>
      </c>
      <c r="D631" s="10"/>
    </row>
    <row r="632" spans="2:4" ht="14.1" customHeight="1" x14ac:dyDescent="0.25">
      <c r="B632" s="9" t="s">
        <v>55</v>
      </c>
      <c r="C632" s="10">
        <v>84083</v>
      </c>
      <c r="D632" s="10"/>
    </row>
    <row r="633" spans="2:4" ht="14.1" customHeight="1" x14ac:dyDescent="0.25">
      <c r="B633" s="9" t="s">
        <v>24</v>
      </c>
      <c r="C633" s="10">
        <v>5000</v>
      </c>
      <c r="D633" s="10"/>
    </row>
    <row r="634" spans="2:4" ht="14.1" customHeight="1" x14ac:dyDescent="0.25">
      <c r="B634" s="9" t="s">
        <v>23</v>
      </c>
      <c r="C634" s="10">
        <v>6607</v>
      </c>
      <c r="D634" s="10"/>
    </row>
    <row r="635" spans="2:4" ht="14.1" customHeight="1" x14ac:dyDescent="0.25">
      <c r="B635" s="9" t="s">
        <v>99</v>
      </c>
      <c r="C635" s="10">
        <v>600</v>
      </c>
      <c r="D635" s="10"/>
    </row>
    <row r="636" spans="2:4" ht="14.1" customHeight="1" x14ac:dyDescent="0.25">
      <c r="B636" s="9" t="s">
        <v>32</v>
      </c>
      <c r="C636" s="10">
        <v>2000</v>
      </c>
      <c r="D636" s="10"/>
    </row>
    <row r="637" spans="2:4" ht="14.1" customHeight="1" x14ac:dyDescent="0.25">
      <c r="B637" s="9" t="s">
        <v>116</v>
      </c>
      <c r="C637" s="10">
        <v>1800</v>
      </c>
      <c r="D637" s="10"/>
    </row>
    <row r="638" spans="2:4" ht="14.1" customHeight="1" x14ac:dyDescent="0.25">
      <c r="B638" s="9" t="s">
        <v>141</v>
      </c>
      <c r="C638" s="10">
        <v>1500</v>
      </c>
      <c r="D638" s="10"/>
    </row>
    <row r="639" spans="2:4" ht="14.1" customHeight="1" x14ac:dyDescent="0.25">
      <c r="B639" s="9" t="s">
        <v>49</v>
      </c>
      <c r="C639" s="10">
        <v>5000</v>
      </c>
      <c r="D639" s="10"/>
    </row>
    <row r="640" spans="2:4" ht="14.1" customHeight="1" x14ac:dyDescent="0.25">
      <c r="B640" s="6" t="s">
        <v>167</v>
      </c>
      <c r="C640" s="7"/>
      <c r="D640" s="7">
        <f>SUM(C643:C666)</f>
        <v>995789</v>
      </c>
    </row>
    <row r="641" spans="2:4" ht="14.1" customHeight="1" x14ac:dyDescent="0.25">
      <c r="B641" s="6" t="s">
        <v>166</v>
      </c>
      <c r="C641" s="7"/>
      <c r="D641" s="7"/>
    </row>
    <row r="642" spans="2:4" ht="14.1" customHeight="1" x14ac:dyDescent="0.25">
      <c r="B642" s="6" t="s">
        <v>35</v>
      </c>
      <c r="C642" s="7"/>
      <c r="D642" s="7"/>
    </row>
    <row r="643" spans="2:4" ht="14.1" customHeight="1" x14ac:dyDescent="0.25">
      <c r="B643" s="9" t="s">
        <v>44</v>
      </c>
      <c r="C643" s="10">
        <v>703553</v>
      </c>
      <c r="D643" s="11"/>
    </row>
    <row r="644" spans="2:4" ht="14.1" customHeight="1" x14ac:dyDescent="0.25">
      <c r="B644" s="9" t="s">
        <v>43</v>
      </c>
      <c r="C644" s="10">
        <v>13399</v>
      </c>
      <c r="D644" s="10"/>
    </row>
    <row r="645" spans="2:4" ht="14.1" customHeight="1" x14ac:dyDescent="0.25">
      <c r="B645" s="9" t="s">
        <v>60</v>
      </c>
      <c r="C645" s="10">
        <v>111659</v>
      </c>
      <c r="D645" s="10"/>
    </row>
    <row r="646" spans="2:4" ht="14.1" customHeight="1" x14ac:dyDescent="0.25">
      <c r="B646" s="9" t="s">
        <v>58</v>
      </c>
      <c r="C646" s="10">
        <v>46800</v>
      </c>
      <c r="D646" s="10"/>
    </row>
    <row r="647" spans="2:4" ht="14.1" customHeight="1" x14ac:dyDescent="0.25">
      <c r="B647" s="9" t="s">
        <v>57</v>
      </c>
      <c r="C647" s="10">
        <v>18000</v>
      </c>
      <c r="D647" s="10"/>
    </row>
    <row r="648" spans="2:4" ht="14.1" customHeight="1" x14ac:dyDescent="0.25">
      <c r="B648" s="9" t="s">
        <v>56</v>
      </c>
      <c r="C648" s="10">
        <v>17794</v>
      </c>
      <c r="D648" s="10"/>
    </row>
    <row r="649" spans="2:4" ht="14.1" customHeight="1" x14ac:dyDescent="0.25">
      <c r="B649" s="9" t="s">
        <v>55</v>
      </c>
      <c r="C649" s="10">
        <v>17794</v>
      </c>
      <c r="D649" s="10"/>
    </row>
    <row r="650" spans="2:4" ht="14.1" customHeight="1" x14ac:dyDescent="0.25">
      <c r="B650" s="9" t="s">
        <v>24</v>
      </c>
      <c r="C650" s="10">
        <v>12500</v>
      </c>
      <c r="D650" s="10"/>
    </row>
    <row r="651" spans="2:4" ht="14.1" customHeight="1" x14ac:dyDescent="0.25">
      <c r="B651" s="9" t="s">
        <v>23</v>
      </c>
      <c r="C651" s="10">
        <v>20284</v>
      </c>
      <c r="D651" s="10"/>
    </row>
    <row r="652" spans="2:4" ht="14.1" customHeight="1" x14ac:dyDescent="0.25">
      <c r="B652" s="9" t="s">
        <v>33</v>
      </c>
      <c r="C652" s="10">
        <v>2100</v>
      </c>
      <c r="D652" s="10"/>
    </row>
    <row r="653" spans="2:4" ht="14.1" customHeight="1" x14ac:dyDescent="0.25">
      <c r="B653" s="9" t="s">
        <v>99</v>
      </c>
      <c r="C653" s="10">
        <v>4166</v>
      </c>
      <c r="D653" s="10"/>
    </row>
    <row r="654" spans="2:4" ht="14.1" customHeight="1" x14ac:dyDescent="0.25">
      <c r="B654" s="9" t="s">
        <v>32</v>
      </c>
      <c r="C654" s="10">
        <v>2040</v>
      </c>
      <c r="D654" s="10"/>
    </row>
    <row r="655" spans="2:4" ht="14.1" customHeight="1" x14ac:dyDescent="0.25">
      <c r="B655" s="9" t="s">
        <v>98</v>
      </c>
      <c r="C655" s="10">
        <v>1800</v>
      </c>
      <c r="D655" s="10"/>
    </row>
    <row r="656" spans="2:4" ht="14.1" customHeight="1" x14ac:dyDescent="0.25">
      <c r="B656" s="9" t="s">
        <v>239</v>
      </c>
      <c r="C656" s="10">
        <v>1000</v>
      </c>
      <c r="D656" s="10"/>
    </row>
    <row r="657" spans="2:4" ht="14.1" customHeight="1" x14ac:dyDescent="0.25">
      <c r="B657" s="9" t="s">
        <v>70</v>
      </c>
      <c r="C657" s="10">
        <v>1000</v>
      </c>
      <c r="D657" s="10"/>
    </row>
    <row r="658" spans="2:4" ht="14.1" customHeight="1" x14ac:dyDescent="0.25">
      <c r="B658" s="9" t="s">
        <v>54</v>
      </c>
      <c r="C658" s="10">
        <v>800</v>
      </c>
      <c r="D658" s="10"/>
    </row>
    <row r="659" spans="2:4" ht="14.1" customHeight="1" x14ac:dyDescent="0.25">
      <c r="B659" s="9" t="s">
        <v>14</v>
      </c>
      <c r="C659" s="10">
        <v>1000</v>
      </c>
      <c r="D659" s="10"/>
    </row>
    <row r="660" spans="2:4" ht="14.1" customHeight="1" x14ac:dyDescent="0.25">
      <c r="B660" s="9" t="s">
        <v>13</v>
      </c>
      <c r="C660" s="10">
        <v>2700</v>
      </c>
      <c r="D660" s="10"/>
    </row>
    <row r="661" spans="2:4" ht="14.1" customHeight="1" x14ac:dyDescent="0.25">
      <c r="B661" s="9" t="s">
        <v>116</v>
      </c>
      <c r="C661" s="10">
        <v>1000</v>
      </c>
      <c r="D661" s="10"/>
    </row>
    <row r="662" spans="2:4" ht="14.1" customHeight="1" x14ac:dyDescent="0.25">
      <c r="B662" s="9" t="s">
        <v>115</v>
      </c>
      <c r="C662" s="10">
        <v>1000</v>
      </c>
      <c r="D662" s="10"/>
    </row>
    <row r="663" spans="2:4" ht="14.1" customHeight="1" x14ac:dyDescent="0.25">
      <c r="B663" s="9" t="s">
        <v>141</v>
      </c>
      <c r="C663" s="10">
        <v>3200</v>
      </c>
      <c r="D663" s="10"/>
    </row>
    <row r="664" spans="2:4" ht="14.1" customHeight="1" x14ac:dyDescent="0.25">
      <c r="B664" s="9" t="s">
        <v>51</v>
      </c>
      <c r="C664" s="10">
        <v>1500</v>
      </c>
      <c r="D664" s="10"/>
    </row>
    <row r="665" spans="2:4" ht="14.1" customHeight="1" x14ac:dyDescent="0.25">
      <c r="B665" s="9" t="s">
        <v>109</v>
      </c>
      <c r="C665" s="10">
        <v>10000</v>
      </c>
      <c r="D665" s="10"/>
    </row>
    <row r="666" spans="2:4" ht="14.1" customHeight="1" x14ac:dyDescent="0.25">
      <c r="B666" s="9" t="s">
        <v>49</v>
      </c>
      <c r="C666" s="10">
        <v>700</v>
      </c>
      <c r="D666" s="10"/>
    </row>
    <row r="667" spans="2:4" ht="14.1" customHeight="1" x14ac:dyDescent="0.25">
      <c r="B667" s="6" t="s">
        <v>62</v>
      </c>
      <c r="C667" s="7"/>
      <c r="D667" s="7">
        <f>SUM(C670:C695)</f>
        <v>2391218</v>
      </c>
    </row>
    <row r="668" spans="2:4" ht="14.1" customHeight="1" x14ac:dyDescent="0.25">
      <c r="B668" s="6" t="s">
        <v>165</v>
      </c>
      <c r="C668" s="7"/>
      <c r="D668" s="7"/>
    </row>
    <row r="669" spans="2:4" ht="14.1" customHeight="1" x14ac:dyDescent="0.25">
      <c r="B669" s="6" t="s">
        <v>61</v>
      </c>
      <c r="C669" s="7"/>
      <c r="D669" s="7"/>
    </row>
    <row r="670" spans="2:4" ht="14.1" customHeight="1" x14ac:dyDescent="0.25">
      <c r="B670" s="9" t="s">
        <v>44</v>
      </c>
      <c r="C670" s="10">
        <v>1300591</v>
      </c>
      <c r="D670" s="11"/>
    </row>
    <row r="671" spans="2:4" ht="14.1" customHeight="1" x14ac:dyDescent="0.25">
      <c r="B671" s="9" t="s">
        <v>43</v>
      </c>
      <c r="C671" s="10">
        <v>30429</v>
      </c>
      <c r="D671" s="10"/>
    </row>
    <row r="672" spans="2:4" ht="14.1" customHeight="1" x14ac:dyDescent="0.25">
      <c r="B672" s="9" t="s">
        <v>60</v>
      </c>
      <c r="C672" s="10">
        <v>253533</v>
      </c>
      <c r="D672" s="10"/>
    </row>
    <row r="673" spans="2:4" ht="14.1" customHeight="1" x14ac:dyDescent="0.25">
      <c r="B673" s="9" t="s">
        <v>58</v>
      </c>
      <c r="C673" s="10">
        <v>187200</v>
      </c>
      <c r="D673" s="10"/>
    </row>
    <row r="674" spans="2:4" ht="14.1" customHeight="1" x14ac:dyDescent="0.25">
      <c r="B674" s="9" t="s">
        <v>57</v>
      </c>
      <c r="C674" s="10">
        <v>72000</v>
      </c>
      <c r="D674" s="10"/>
    </row>
    <row r="675" spans="2:4" ht="14.1" customHeight="1" x14ac:dyDescent="0.25">
      <c r="B675" s="9" t="s">
        <v>56</v>
      </c>
      <c r="C675" s="10">
        <v>132842</v>
      </c>
      <c r="D675" s="10"/>
    </row>
    <row r="676" spans="2:4" ht="14.1" customHeight="1" x14ac:dyDescent="0.25">
      <c r="B676" s="9" t="s">
        <v>55</v>
      </c>
      <c r="C676" s="10">
        <v>132842</v>
      </c>
      <c r="D676" s="10"/>
    </row>
    <row r="677" spans="2:4" ht="14.1" customHeight="1" x14ac:dyDescent="0.25">
      <c r="B677" s="9" t="s">
        <v>24</v>
      </c>
      <c r="C677" s="10">
        <v>6499</v>
      </c>
      <c r="D677" s="10"/>
    </row>
    <row r="678" spans="2:4" ht="14.1" customHeight="1" x14ac:dyDescent="0.25">
      <c r="B678" s="9" t="s">
        <v>23</v>
      </c>
      <c r="C678" s="10">
        <v>9099</v>
      </c>
      <c r="D678" s="10"/>
    </row>
    <row r="679" spans="2:4" ht="14.1" customHeight="1" x14ac:dyDescent="0.25">
      <c r="B679" s="9" t="s">
        <v>33</v>
      </c>
      <c r="C679" s="10">
        <v>4679</v>
      </c>
      <c r="D679" s="10"/>
    </row>
    <row r="680" spans="2:4" ht="14.1" customHeight="1" x14ac:dyDescent="0.25">
      <c r="B680" s="9" t="s">
        <v>99</v>
      </c>
      <c r="C680" s="10">
        <v>5199</v>
      </c>
      <c r="D680" s="10"/>
    </row>
    <row r="681" spans="2:4" ht="14.1" customHeight="1" x14ac:dyDescent="0.25">
      <c r="B681" s="9" t="s">
        <v>32</v>
      </c>
      <c r="C681" s="10">
        <v>2750</v>
      </c>
      <c r="D681" s="10"/>
    </row>
    <row r="682" spans="2:4" ht="14.1" customHeight="1" x14ac:dyDescent="0.25">
      <c r="B682" s="9" t="s">
        <v>98</v>
      </c>
      <c r="C682" s="10">
        <v>9180</v>
      </c>
      <c r="D682" s="10"/>
    </row>
    <row r="683" spans="2:4" ht="14.1" customHeight="1" x14ac:dyDescent="0.25">
      <c r="B683" s="9" t="s">
        <v>72</v>
      </c>
      <c r="C683" s="10">
        <v>11000</v>
      </c>
      <c r="D683" s="10"/>
    </row>
    <row r="684" spans="2:4" ht="14.1" customHeight="1" x14ac:dyDescent="0.25">
      <c r="B684" s="9" t="s">
        <v>15</v>
      </c>
      <c r="C684" s="10">
        <v>15000</v>
      </c>
      <c r="D684" s="10"/>
    </row>
    <row r="685" spans="2:4" ht="14.1" customHeight="1" x14ac:dyDescent="0.25">
      <c r="B685" s="9" t="s">
        <v>71</v>
      </c>
      <c r="C685" s="10">
        <v>1000</v>
      </c>
      <c r="D685" s="10"/>
    </row>
    <row r="686" spans="2:4" ht="14.1" customHeight="1" x14ac:dyDescent="0.25">
      <c r="B686" s="9" t="s">
        <v>70</v>
      </c>
      <c r="C686" s="10">
        <v>3000</v>
      </c>
      <c r="D686" s="10"/>
    </row>
    <row r="687" spans="2:4" ht="14.1" customHeight="1" x14ac:dyDescent="0.25">
      <c r="B687" s="9" t="s">
        <v>14</v>
      </c>
      <c r="C687" s="10">
        <v>30000</v>
      </c>
      <c r="D687" s="10"/>
    </row>
    <row r="688" spans="2:4" ht="14.1" customHeight="1" x14ac:dyDescent="0.25">
      <c r="B688" s="9" t="s">
        <v>69</v>
      </c>
      <c r="C688" s="10">
        <v>32499</v>
      </c>
      <c r="D688" s="10"/>
    </row>
    <row r="689" spans="2:4" ht="14.1" customHeight="1" x14ac:dyDescent="0.25">
      <c r="B689" s="9" t="s">
        <v>13</v>
      </c>
      <c r="C689" s="10">
        <v>32499</v>
      </c>
      <c r="D689" s="10"/>
    </row>
    <row r="690" spans="2:4" ht="14.1" customHeight="1" x14ac:dyDescent="0.25">
      <c r="B690" s="9" t="s">
        <v>116</v>
      </c>
      <c r="C690" s="10">
        <v>2530</v>
      </c>
      <c r="D690" s="10"/>
    </row>
    <row r="691" spans="2:4" ht="14.1" customHeight="1" x14ac:dyDescent="0.25">
      <c r="B691" s="9" t="s">
        <v>245</v>
      </c>
      <c r="C691" s="10">
        <v>2750</v>
      </c>
      <c r="D691" s="10"/>
    </row>
    <row r="692" spans="2:4" ht="14.1" customHeight="1" x14ac:dyDescent="0.25">
      <c r="B692" s="9" t="s">
        <v>52</v>
      </c>
      <c r="C692" s="10">
        <v>38999</v>
      </c>
      <c r="D692" s="10"/>
    </row>
    <row r="693" spans="2:4" ht="14.1" customHeight="1" x14ac:dyDescent="0.25">
      <c r="B693" s="9" t="s">
        <v>235</v>
      </c>
      <c r="C693" s="10">
        <v>20000</v>
      </c>
      <c r="D693" s="10"/>
    </row>
    <row r="694" spans="2:4" ht="14.1" customHeight="1" x14ac:dyDescent="0.25">
      <c r="B694" s="9" t="s">
        <v>21</v>
      </c>
      <c r="C694" s="10">
        <v>51199</v>
      </c>
      <c r="D694" s="10"/>
    </row>
    <row r="695" spans="2:4" ht="14.1" customHeight="1" x14ac:dyDescent="0.25">
      <c r="B695" s="9" t="s">
        <v>115</v>
      </c>
      <c r="C695" s="10">
        <v>3899</v>
      </c>
      <c r="D695" s="10"/>
    </row>
    <row r="696" spans="2:4" ht="14.1" customHeight="1" x14ac:dyDescent="0.25">
      <c r="B696" s="6" t="s">
        <v>164</v>
      </c>
      <c r="C696" s="7"/>
      <c r="D696" s="7">
        <f>SUM(C699:C727)</f>
        <v>7096771</v>
      </c>
    </row>
    <row r="697" spans="2:4" ht="14.1" customHeight="1" x14ac:dyDescent="0.25">
      <c r="B697" s="6" t="s">
        <v>163</v>
      </c>
      <c r="C697" s="7"/>
      <c r="D697" s="7"/>
    </row>
    <row r="698" spans="2:4" ht="14.1" customHeight="1" x14ac:dyDescent="0.25">
      <c r="B698" s="6" t="s">
        <v>162</v>
      </c>
      <c r="C698" s="7"/>
      <c r="D698" s="7"/>
    </row>
    <row r="699" spans="2:4" ht="14.1" customHeight="1" x14ac:dyDescent="0.25">
      <c r="B699" s="9" t="s">
        <v>44</v>
      </c>
      <c r="C699" s="10">
        <v>3760802</v>
      </c>
      <c r="D699" s="11"/>
    </row>
    <row r="700" spans="2:4" ht="14.1" customHeight="1" x14ac:dyDescent="0.25">
      <c r="B700" s="9" t="s">
        <v>43</v>
      </c>
      <c r="C700" s="10">
        <v>99364</v>
      </c>
      <c r="D700" s="10"/>
    </row>
    <row r="701" spans="2:4" ht="14.1" customHeight="1" x14ac:dyDescent="0.25">
      <c r="B701" s="9" t="s">
        <v>60</v>
      </c>
      <c r="C701" s="10">
        <v>828115</v>
      </c>
      <c r="D701" s="10"/>
    </row>
    <row r="702" spans="2:4" ht="14.1" customHeight="1" x14ac:dyDescent="0.25">
      <c r="B702" s="9" t="s">
        <v>58</v>
      </c>
      <c r="C702" s="10">
        <v>776880</v>
      </c>
      <c r="D702" s="10"/>
    </row>
    <row r="703" spans="2:4" ht="14.1" customHeight="1" x14ac:dyDescent="0.25">
      <c r="B703" s="9" t="s">
        <v>57</v>
      </c>
      <c r="C703" s="10">
        <v>298800</v>
      </c>
      <c r="D703" s="10"/>
    </row>
    <row r="704" spans="2:4" ht="14.1" customHeight="1" x14ac:dyDescent="0.25">
      <c r="B704" s="9" t="s">
        <v>56</v>
      </c>
      <c r="C704" s="10">
        <v>562955</v>
      </c>
      <c r="D704" s="10"/>
    </row>
    <row r="705" spans="2:4" ht="14.1" customHeight="1" x14ac:dyDescent="0.25">
      <c r="B705" s="9" t="s">
        <v>55</v>
      </c>
      <c r="C705" s="10">
        <v>562955</v>
      </c>
      <c r="D705" s="10"/>
    </row>
    <row r="706" spans="2:4" ht="14.1" customHeight="1" x14ac:dyDescent="0.25">
      <c r="B706" s="9" t="s">
        <v>24</v>
      </c>
      <c r="C706" s="10">
        <v>6300</v>
      </c>
      <c r="D706" s="10"/>
    </row>
    <row r="707" spans="2:4" ht="14.1" customHeight="1" x14ac:dyDescent="0.25">
      <c r="B707" s="9" t="s">
        <v>23</v>
      </c>
      <c r="C707" s="10">
        <v>10000</v>
      </c>
      <c r="D707" s="10"/>
    </row>
    <row r="708" spans="2:4" ht="14.1" customHeight="1" x14ac:dyDescent="0.25">
      <c r="B708" s="9" t="s">
        <v>33</v>
      </c>
      <c r="C708" s="10">
        <v>6000</v>
      </c>
      <c r="D708" s="10"/>
    </row>
    <row r="709" spans="2:4" ht="14.1" customHeight="1" x14ac:dyDescent="0.25">
      <c r="B709" s="9" t="s">
        <v>99</v>
      </c>
      <c r="C709" s="10">
        <v>16800</v>
      </c>
      <c r="D709" s="10"/>
    </row>
    <row r="710" spans="2:4" ht="14.1" customHeight="1" x14ac:dyDescent="0.25">
      <c r="B710" s="9" t="s">
        <v>32</v>
      </c>
      <c r="C710" s="10">
        <v>13200</v>
      </c>
      <c r="D710" s="10"/>
    </row>
    <row r="711" spans="2:4" ht="14.1" customHeight="1" x14ac:dyDescent="0.25">
      <c r="B711" s="9" t="s">
        <v>98</v>
      </c>
      <c r="C711" s="10">
        <v>1800</v>
      </c>
      <c r="D711" s="10"/>
    </row>
    <row r="712" spans="2:4" ht="14.1" customHeight="1" x14ac:dyDescent="0.25">
      <c r="B712" s="9" t="s">
        <v>72</v>
      </c>
      <c r="C712" s="10">
        <v>11500</v>
      </c>
      <c r="D712" s="10"/>
    </row>
    <row r="713" spans="2:4" ht="14.1" customHeight="1" x14ac:dyDescent="0.25">
      <c r="B713" s="9" t="s">
        <v>15</v>
      </c>
      <c r="C713" s="10">
        <v>12000</v>
      </c>
      <c r="D713" s="10"/>
    </row>
    <row r="714" spans="2:4" ht="14.1" customHeight="1" x14ac:dyDescent="0.25">
      <c r="B714" s="9" t="s">
        <v>71</v>
      </c>
      <c r="C714" s="10">
        <v>4000</v>
      </c>
      <c r="D714" s="10"/>
    </row>
    <row r="715" spans="2:4" ht="14.1" customHeight="1" x14ac:dyDescent="0.25">
      <c r="B715" s="9" t="s">
        <v>75</v>
      </c>
      <c r="C715" s="10">
        <v>3500</v>
      </c>
      <c r="D715" s="10"/>
    </row>
    <row r="716" spans="2:4" ht="14.1" customHeight="1" x14ac:dyDescent="0.25">
      <c r="B716" s="9" t="s">
        <v>54</v>
      </c>
      <c r="C716" s="10">
        <v>2000</v>
      </c>
      <c r="D716" s="10"/>
    </row>
    <row r="717" spans="2:4" ht="14.1" customHeight="1" x14ac:dyDescent="0.25">
      <c r="B717" s="9" t="s">
        <v>14</v>
      </c>
      <c r="C717" s="10">
        <v>40000</v>
      </c>
      <c r="D717" s="10"/>
    </row>
    <row r="718" spans="2:4" ht="14.1" customHeight="1" x14ac:dyDescent="0.25">
      <c r="B718" s="9" t="s">
        <v>13</v>
      </c>
      <c r="C718" s="10">
        <v>20000</v>
      </c>
      <c r="D718" s="10"/>
    </row>
    <row r="719" spans="2:4" ht="14.1" customHeight="1" x14ac:dyDescent="0.25">
      <c r="B719" s="9" t="s">
        <v>238</v>
      </c>
      <c r="C719" s="10">
        <v>10000</v>
      </c>
      <c r="D719" s="10"/>
    </row>
    <row r="720" spans="2:4" ht="14.1" customHeight="1" x14ac:dyDescent="0.25">
      <c r="B720" s="9" t="s">
        <v>116</v>
      </c>
      <c r="C720" s="10">
        <v>2000</v>
      </c>
      <c r="D720" s="10"/>
    </row>
    <row r="721" spans="2:4" ht="14.1" customHeight="1" x14ac:dyDescent="0.25">
      <c r="B721" s="9" t="s">
        <v>245</v>
      </c>
      <c r="C721" s="10">
        <v>2500</v>
      </c>
      <c r="D721" s="10"/>
    </row>
    <row r="722" spans="2:4" ht="14.1" customHeight="1" x14ac:dyDescent="0.25">
      <c r="B722" s="9" t="s">
        <v>52</v>
      </c>
      <c r="C722" s="10">
        <v>9400</v>
      </c>
      <c r="D722" s="10"/>
    </row>
    <row r="723" spans="2:4" ht="14.1" customHeight="1" x14ac:dyDescent="0.25">
      <c r="B723" s="9" t="s">
        <v>21</v>
      </c>
      <c r="C723" s="10">
        <v>16900</v>
      </c>
      <c r="D723" s="10"/>
    </row>
    <row r="724" spans="2:4" ht="14.1" customHeight="1" x14ac:dyDescent="0.25">
      <c r="B724" s="9" t="s">
        <v>115</v>
      </c>
      <c r="C724" s="10">
        <v>6000</v>
      </c>
      <c r="D724" s="10"/>
    </row>
    <row r="725" spans="2:4" ht="14.1" customHeight="1" x14ac:dyDescent="0.25">
      <c r="B725" s="9" t="s">
        <v>141</v>
      </c>
      <c r="C725" s="10">
        <v>2000</v>
      </c>
      <c r="D725" s="12"/>
    </row>
    <row r="726" spans="2:4" ht="14.1" customHeight="1" x14ac:dyDescent="0.25">
      <c r="B726" s="9" t="s">
        <v>51</v>
      </c>
      <c r="C726" s="10">
        <v>5000</v>
      </c>
      <c r="D726" s="10"/>
    </row>
    <row r="727" spans="2:4" ht="14.1" customHeight="1" x14ac:dyDescent="0.25">
      <c r="B727" s="9" t="s">
        <v>109</v>
      </c>
      <c r="C727" s="10">
        <v>6000</v>
      </c>
      <c r="D727" s="10"/>
    </row>
    <row r="728" spans="2:4" ht="14.1" customHeight="1" x14ac:dyDescent="0.25">
      <c r="B728" s="6" t="s">
        <v>161</v>
      </c>
      <c r="C728" s="7"/>
      <c r="D728" s="7">
        <f>SUM(C731:C758)</f>
        <v>3522435</v>
      </c>
    </row>
    <row r="729" spans="2:4" ht="14.1" customHeight="1" x14ac:dyDescent="0.25">
      <c r="B729" s="6" t="s">
        <v>160</v>
      </c>
      <c r="C729" s="7"/>
      <c r="D729" s="7"/>
    </row>
    <row r="730" spans="2:4" ht="14.1" customHeight="1" x14ac:dyDescent="0.25">
      <c r="B730" s="6" t="s">
        <v>35</v>
      </c>
      <c r="C730" s="7"/>
      <c r="D730" s="7"/>
    </row>
    <row r="731" spans="2:4" ht="14.1" customHeight="1" x14ac:dyDescent="0.25">
      <c r="B731" s="9" t="s">
        <v>44</v>
      </c>
      <c r="C731" s="10">
        <v>1788780</v>
      </c>
      <c r="D731" s="11"/>
    </row>
    <row r="732" spans="2:4" ht="14.1" customHeight="1" x14ac:dyDescent="0.25">
      <c r="B732" s="9" t="s">
        <v>43</v>
      </c>
      <c r="C732" s="10">
        <v>47495</v>
      </c>
      <c r="D732" s="10"/>
    </row>
    <row r="733" spans="2:4" ht="14.1" customHeight="1" x14ac:dyDescent="0.25">
      <c r="B733" s="9" t="s">
        <v>60</v>
      </c>
      <c r="C733" s="10">
        <v>395756</v>
      </c>
      <c r="D733" s="10"/>
    </row>
    <row r="734" spans="2:4" ht="14.1" customHeight="1" x14ac:dyDescent="0.25">
      <c r="B734" s="9" t="s">
        <v>58</v>
      </c>
      <c r="C734" s="10">
        <v>402480</v>
      </c>
      <c r="D734" s="10"/>
    </row>
    <row r="735" spans="2:4" ht="14.1" customHeight="1" x14ac:dyDescent="0.25">
      <c r="B735" s="9" t="s">
        <v>57</v>
      </c>
      <c r="C735" s="10">
        <v>154800</v>
      </c>
      <c r="D735" s="10"/>
    </row>
    <row r="736" spans="2:4" ht="14.1" customHeight="1" x14ac:dyDescent="0.25">
      <c r="B736" s="9" t="s">
        <v>56</v>
      </c>
      <c r="C736" s="10">
        <v>251652</v>
      </c>
      <c r="D736" s="10"/>
    </row>
    <row r="737" spans="2:4" ht="14.1" customHeight="1" x14ac:dyDescent="0.25">
      <c r="B737" s="9" t="s">
        <v>55</v>
      </c>
      <c r="C737" s="10">
        <v>251652</v>
      </c>
      <c r="D737" s="10"/>
    </row>
    <row r="738" spans="2:4" ht="14.1" customHeight="1" x14ac:dyDescent="0.25">
      <c r="B738" s="9" t="s">
        <v>24</v>
      </c>
      <c r="C738" s="10">
        <f>5100+1400</f>
        <v>6500</v>
      </c>
      <c r="D738" s="10"/>
    </row>
    <row r="739" spans="2:4" ht="14.1" customHeight="1" x14ac:dyDescent="0.25">
      <c r="B739" s="9" t="s">
        <v>23</v>
      </c>
      <c r="C739" s="10">
        <v>2025</v>
      </c>
      <c r="D739" s="10"/>
    </row>
    <row r="740" spans="2:4" ht="14.1" customHeight="1" x14ac:dyDescent="0.25">
      <c r="B740" s="9" t="s">
        <v>33</v>
      </c>
      <c r="C740" s="10">
        <v>2650</v>
      </c>
      <c r="D740" s="10"/>
    </row>
    <row r="741" spans="2:4" ht="14.1" customHeight="1" x14ac:dyDescent="0.25">
      <c r="B741" s="9" t="s">
        <v>99</v>
      </c>
      <c r="C741" s="10">
        <v>9300</v>
      </c>
      <c r="D741" s="10"/>
    </row>
    <row r="742" spans="2:4" ht="14.1" customHeight="1" x14ac:dyDescent="0.25">
      <c r="B742" s="9" t="s">
        <v>32</v>
      </c>
      <c r="C742" s="10">
        <v>4000</v>
      </c>
      <c r="D742" s="10"/>
    </row>
    <row r="743" spans="2:4" ht="14.1" customHeight="1" x14ac:dyDescent="0.25">
      <c r="B743" s="9" t="s">
        <v>98</v>
      </c>
      <c r="C743" s="10">
        <v>2000</v>
      </c>
      <c r="D743" s="10"/>
    </row>
    <row r="744" spans="2:4" ht="14.1" customHeight="1" x14ac:dyDescent="0.25">
      <c r="B744" s="9" t="s">
        <v>72</v>
      </c>
      <c r="C744" s="10">
        <v>3000</v>
      </c>
      <c r="D744" s="10"/>
    </row>
    <row r="745" spans="2:4" ht="14.1" customHeight="1" x14ac:dyDescent="0.25">
      <c r="B745" s="9" t="s">
        <v>71</v>
      </c>
      <c r="C745" s="10">
        <v>2000</v>
      </c>
      <c r="D745" s="10"/>
    </row>
    <row r="746" spans="2:4" ht="14.1" customHeight="1" x14ac:dyDescent="0.25">
      <c r="B746" s="9" t="s">
        <v>70</v>
      </c>
      <c r="C746" s="10">
        <v>2300</v>
      </c>
      <c r="D746" s="10"/>
    </row>
    <row r="747" spans="2:4" ht="14.1" customHeight="1" x14ac:dyDescent="0.25">
      <c r="B747" s="9" t="s">
        <v>14</v>
      </c>
      <c r="C747" s="10">
        <v>8000</v>
      </c>
      <c r="D747" s="10"/>
    </row>
    <row r="748" spans="2:4" ht="14.1" customHeight="1" x14ac:dyDescent="0.25">
      <c r="B748" s="9" t="s">
        <v>13</v>
      </c>
      <c r="C748" s="10">
        <v>41100</v>
      </c>
      <c r="D748" s="10"/>
    </row>
    <row r="749" spans="2:4" ht="14.1" customHeight="1" x14ac:dyDescent="0.25">
      <c r="B749" s="9" t="s">
        <v>248</v>
      </c>
      <c r="C749" s="10">
        <v>50000</v>
      </c>
      <c r="D749" s="10"/>
    </row>
    <row r="750" spans="2:4" ht="14.1" customHeight="1" x14ac:dyDescent="0.25">
      <c r="B750" s="9" t="s">
        <v>247</v>
      </c>
      <c r="C750" s="10">
        <v>12000</v>
      </c>
      <c r="D750" s="10"/>
    </row>
    <row r="751" spans="2:4" ht="14.1" customHeight="1" x14ac:dyDescent="0.25">
      <c r="B751" s="9" t="s">
        <v>238</v>
      </c>
      <c r="C751" s="10">
        <v>17000</v>
      </c>
      <c r="D751" s="10"/>
    </row>
    <row r="752" spans="2:4" ht="14.1" customHeight="1" x14ac:dyDescent="0.25">
      <c r="B752" s="9" t="s">
        <v>116</v>
      </c>
      <c r="C752" s="10">
        <v>1000</v>
      </c>
      <c r="D752" s="10"/>
    </row>
    <row r="753" spans="2:4" ht="14.1" customHeight="1" x14ac:dyDescent="0.25">
      <c r="B753" s="9" t="s">
        <v>245</v>
      </c>
      <c r="C753" s="10">
        <v>1500</v>
      </c>
      <c r="D753" s="10"/>
    </row>
    <row r="754" spans="2:4" ht="14.1" customHeight="1" x14ac:dyDescent="0.25">
      <c r="B754" s="9" t="s">
        <v>52</v>
      </c>
      <c r="C754" s="10">
        <v>7100</v>
      </c>
      <c r="D754" s="10"/>
    </row>
    <row r="755" spans="2:4" ht="14.1" customHeight="1" x14ac:dyDescent="0.25">
      <c r="B755" s="9" t="s">
        <v>244</v>
      </c>
      <c r="C755" s="10">
        <v>3000</v>
      </c>
      <c r="D755" s="10"/>
    </row>
    <row r="756" spans="2:4" ht="14.1" customHeight="1" x14ac:dyDescent="0.25">
      <c r="B756" s="9" t="s">
        <v>21</v>
      </c>
      <c r="C756" s="10">
        <f>15000+6745</f>
        <v>21745</v>
      </c>
      <c r="D756" s="10"/>
    </row>
    <row r="757" spans="2:4" ht="14.1" customHeight="1" x14ac:dyDescent="0.25">
      <c r="B757" s="9" t="s">
        <v>115</v>
      </c>
      <c r="C757" s="10">
        <v>3600</v>
      </c>
      <c r="D757" s="10"/>
    </row>
    <row r="758" spans="2:4" ht="14.1" customHeight="1" x14ac:dyDescent="0.25">
      <c r="B758" s="9" t="s">
        <v>51</v>
      </c>
      <c r="C758" s="10">
        <v>30000</v>
      </c>
      <c r="D758" s="10"/>
    </row>
    <row r="759" spans="2:4" ht="14.1" customHeight="1" x14ac:dyDescent="0.25">
      <c r="B759" s="6" t="s">
        <v>159</v>
      </c>
      <c r="C759" s="7"/>
      <c r="D759" s="7">
        <f>SUM(C762:C786)</f>
        <v>3117571</v>
      </c>
    </row>
    <row r="760" spans="2:4" ht="14.1" customHeight="1" x14ac:dyDescent="0.25">
      <c r="B760" s="6" t="s">
        <v>158</v>
      </c>
      <c r="C760" s="7"/>
      <c r="D760" s="7"/>
    </row>
    <row r="761" spans="2:4" ht="14.1" customHeight="1" x14ac:dyDescent="0.25">
      <c r="B761" s="6" t="s">
        <v>35</v>
      </c>
      <c r="C761" s="7"/>
      <c r="D761" s="7"/>
    </row>
    <row r="762" spans="2:4" ht="14.1" customHeight="1" x14ac:dyDescent="0.25">
      <c r="B762" s="9" t="s">
        <v>44</v>
      </c>
      <c r="C762" s="10">
        <v>1802489</v>
      </c>
      <c r="D762" s="11"/>
    </row>
    <row r="763" spans="2:4" ht="14.1" customHeight="1" x14ac:dyDescent="0.25">
      <c r="B763" s="9" t="s">
        <v>43</v>
      </c>
      <c r="C763" s="10">
        <v>41929</v>
      </c>
      <c r="D763" s="10"/>
    </row>
    <row r="764" spans="2:4" ht="14.1" customHeight="1" x14ac:dyDescent="0.25">
      <c r="B764" s="9" t="s">
        <v>60</v>
      </c>
      <c r="C764" s="10">
        <v>349457</v>
      </c>
      <c r="D764" s="10"/>
    </row>
    <row r="765" spans="2:4" ht="14.1" customHeight="1" x14ac:dyDescent="0.25">
      <c r="B765" s="9" t="s">
        <v>58</v>
      </c>
      <c r="C765" s="10">
        <v>234000</v>
      </c>
      <c r="D765" s="10"/>
    </row>
    <row r="766" spans="2:4" ht="14.1" customHeight="1" x14ac:dyDescent="0.25">
      <c r="B766" s="9" t="s">
        <v>57</v>
      </c>
      <c r="C766" s="10">
        <v>90000</v>
      </c>
      <c r="D766" s="10"/>
    </row>
    <row r="767" spans="2:4" ht="14.1" customHeight="1" x14ac:dyDescent="0.25">
      <c r="B767" s="9" t="s">
        <v>56</v>
      </c>
      <c r="C767" s="10">
        <v>194824</v>
      </c>
      <c r="D767" s="10"/>
    </row>
    <row r="768" spans="2:4" ht="14.1" customHeight="1" x14ac:dyDescent="0.25">
      <c r="B768" s="9" t="s">
        <v>55</v>
      </c>
      <c r="C768" s="10">
        <v>194824</v>
      </c>
      <c r="D768" s="10"/>
    </row>
    <row r="769" spans="2:4" ht="14.1" customHeight="1" x14ac:dyDescent="0.25">
      <c r="B769" s="9" t="s">
        <v>24</v>
      </c>
      <c r="C769" s="10">
        <v>4820</v>
      </c>
      <c r="D769" s="10"/>
    </row>
    <row r="770" spans="2:4" ht="14.1" customHeight="1" x14ac:dyDescent="0.25">
      <c r="B770" s="9" t="s">
        <v>23</v>
      </c>
      <c r="C770" s="10">
        <v>14400</v>
      </c>
      <c r="D770" s="10"/>
    </row>
    <row r="771" spans="2:4" ht="14.1" customHeight="1" x14ac:dyDescent="0.25">
      <c r="B771" s="9" t="s">
        <v>33</v>
      </c>
      <c r="C771" s="10">
        <v>1680</v>
      </c>
      <c r="D771" s="10"/>
    </row>
    <row r="772" spans="2:4" ht="14.1" customHeight="1" x14ac:dyDescent="0.25">
      <c r="B772" s="9" t="s">
        <v>99</v>
      </c>
      <c r="C772" s="10">
        <v>17500</v>
      </c>
      <c r="D772" s="10"/>
    </row>
    <row r="773" spans="2:4" ht="14.1" customHeight="1" x14ac:dyDescent="0.25">
      <c r="B773" s="9" t="s">
        <v>32</v>
      </c>
      <c r="C773" s="10">
        <v>12000</v>
      </c>
      <c r="D773" s="10"/>
    </row>
    <row r="774" spans="2:4" ht="14.1" customHeight="1" x14ac:dyDescent="0.25">
      <c r="B774" s="9" t="s">
        <v>98</v>
      </c>
      <c r="C774" s="10">
        <v>5000</v>
      </c>
      <c r="D774" s="10"/>
    </row>
    <row r="775" spans="2:4" ht="14.1" customHeight="1" x14ac:dyDescent="0.25">
      <c r="B775" s="9" t="s">
        <v>15</v>
      </c>
      <c r="C775" s="10">
        <v>2400</v>
      </c>
      <c r="D775" s="10"/>
    </row>
    <row r="776" spans="2:4" ht="14.1" customHeight="1" x14ac:dyDescent="0.25">
      <c r="B776" s="9" t="s">
        <v>54</v>
      </c>
      <c r="C776" s="10">
        <v>18000</v>
      </c>
      <c r="D776" s="10"/>
    </row>
    <row r="777" spans="2:4" ht="14.1" customHeight="1" x14ac:dyDescent="0.25">
      <c r="B777" s="9" t="s">
        <v>14</v>
      </c>
      <c r="C777" s="10">
        <v>10000</v>
      </c>
      <c r="D777" s="10"/>
    </row>
    <row r="778" spans="2:4" ht="14.1" customHeight="1" x14ac:dyDescent="0.25">
      <c r="B778" s="9" t="s">
        <v>246</v>
      </c>
      <c r="C778" s="10">
        <v>50000</v>
      </c>
      <c r="D778" s="10"/>
    </row>
    <row r="779" spans="2:4" ht="14.1" customHeight="1" x14ac:dyDescent="0.25">
      <c r="B779" s="9" t="s">
        <v>116</v>
      </c>
      <c r="C779" s="10">
        <v>2600</v>
      </c>
      <c r="D779" s="10"/>
    </row>
    <row r="780" spans="2:4" ht="14.1" customHeight="1" x14ac:dyDescent="0.25">
      <c r="B780" s="9" t="s">
        <v>245</v>
      </c>
      <c r="C780" s="10">
        <v>2500</v>
      </c>
      <c r="D780" s="10"/>
    </row>
    <row r="781" spans="2:4" ht="14.1" customHeight="1" x14ac:dyDescent="0.25">
      <c r="B781" s="9" t="s">
        <v>52</v>
      </c>
      <c r="C781" s="10">
        <v>4000</v>
      </c>
      <c r="D781" s="10"/>
    </row>
    <row r="782" spans="2:4" ht="14.1" customHeight="1" x14ac:dyDescent="0.25">
      <c r="B782" s="9" t="s">
        <v>244</v>
      </c>
      <c r="C782" s="10">
        <v>5260</v>
      </c>
      <c r="D782" s="10"/>
    </row>
    <row r="783" spans="2:4" ht="14.1" customHeight="1" x14ac:dyDescent="0.25">
      <c r="B783" s="9" t="s">
        <v>21</v>
      </c>
      <c r="C783" s="10">
        <v>2500</v>
      </c>
      <c r="D783" s="10"/>
    </row>
    <row r="784" spans="2:4" ht="14.1" customHeight="1" x14ac:dyDescent="0.25">
      <c r="B784" s="9" t="s">
        <v>51</v>
      </c>
      <c r="C784" s="10">
        <v>15800</v>
      </c>
      <c r="D784" s="10"/>
    </row>
    <row r="785" spans="2:4" ht="14.1" customHeight="1" x14ac:dyDescent="0.25">
      <c r="B785" s="9" t="s">
        <v>243</v>
      </c>
      <c r="C785" s="10">
        <v>38400</v>
      </c>
      <c r="D785" s="10"/>
    </row>
    <row r="786" spans="2:4" ht="14.1" customHeight="1" x14ac:dyDescent="0.25">
      <c r="B786" s="9" t="s">
        <v>47</v>
      </c>
      <c r="C786" s="10">
        <v>3188</v>
      </c>
      <c r="D786" s="10"/>
    </row>
    <row r="787" spans="2:4" ht="14.1" customHeight="1" x14ac:dyDescent="0.25">
      <c r="B787" s="6" t="s">
        <v>157</v>
      </c>
      <c r="C787" s="7"/>
      <c r="D787" s="7">
        <f>SUM(C790:C817)</f>
        <v>2341013</v>
      </c>
    </row>
    <row r="788" spans="2:4" ht="14.1" customHeight="1" x14ac:dyDescent="0.25">
      <c r="B788" s="6" t="s">
        <v>156</v>
      </c>
      <c r="C788" s="7"/>
      <c r="D788" s="7"/>
    </row>
    <row r="789" spans="2:4" ht="14.1" customHeight="1" x14ac:dyDescent="0.25">
      <c r="B789" s="6" t="s">
        <v>35</v>
      </c>
      <c r="C789" s="7"/>
      <c r="D789" s="7"/>
    </row>
    <row r="790" spans="2:4" ht="14.1" customHeight="1" x14ac:dyDescent="0.25">
      <c r="B790" s="9" t="s">
        <v>44</v>
      </c>
      <c r="C790" s="10">
        <v>1234294</v>
      </c>
      <c r="D790" s="11"/>
    </row>
    <row r="791" spans="2:4" ht="14.1" customHeight="1" x14ac:dyDescent="0.25">
      <c r="B791" s="9" t="s">
        <v>43</v>
      </c>
      <c r="C791" s="10">
        <v>30680</v>
      </c>
      <c r="D791" s="10"/>
    </row>
    <row r="792" spans="2:4" ht="14.1" customHeight="1" x14ac:dyDescent="0.25">
      <c r="B792" s="9" t="s">
        <v>60</v>
      </c>
      <c r="C792" s="10">
        <v>255655</v>
      </c>
      <c r="D792" s="10"/>
    </row>
    <row r="793" spans="2:4" ht="14.1" customHeight="1" x14ac:dyDescent="0.25">
      <c r="B793" s="9" t="s">
        <v>58</v>
      </c>
      <c r="C793" s="10">
        <v>224640</v>
      </c>
      <c r="D793" s="10"/>
    </row>
    <row r="794" spans="2:4" ht="14.1" customHeight="1" x14ac:dyDescent="0.25">
      <c r="B794" s="9" t="s">
        <v>57</v>
      </c>
      <c r="C794" s="10">
        <v>86400</v>
      </c>
      <c r="D794" s="10"/>
    </row>
    <row r="795" spans="2:4" ht="14.1" customHeight="1" x14ac:dyDescent="0.25">
      <c r="B795" s="9" t="s">
        <v>56</v>
      </c>
      <c r="C795" s="10">
        <v>147679</v>
      </c>
      <c r="D795" s="10"/>
    </row>
    <row r="796" spans="2:4" ht="14.1" customHeight="1" x14ac:dyDescent="0.25">
      <c r="B796" s="9" t="s">
        <v>55</v>
      </c>
      <c r="C796" s="10">
        <v>147679</v>
      </c>
      <c r="D796" s="10"/>
    </row>
    <row r="797" spans="2:4" ht="14.1" customHeight="1" x14ac:dyDescent="0.25">
      <c r="B797" s="9" t="s">
        <v>24</v>
      </c>
      <c r="C797" s="10">
        <v>9598</v>
      </c>
      <c r="D797" s="10"/>
    </row>
    <row r="798" spans="2:4" ht="14.1" customHeight="1" x14ac:dyDescent="0.25">
      <c r="B798" s="9" t="s">
        <v>23</v>
      </c>
      <c r="C798" s="10">
        <v>19800</v>
      </c>
      <c r="D798" s="10"/>
    </row>
    <row r="799" spans="2:4" ht="14.1" customHeight="1" x14ac:dyDescent="0.25">
      <c r="B799" s="9" t="s">
        <v>33</v>
      </c>
      <c r="C799" s="10">
        <v>22336</v>
      </c>
      <c r="D799" s="10"/>
    </row>
    <row r="800" spans="2:4" ht="14.1" customHeight="1" x14ac:dyDescent="0.25">
      <c r="B800" s="9" t="s">
        <v>99</v>
      </c>
      <c r="C800" s="10">
        <v>59693</v>
      </c>
      <c r="D800" s="10"/>
    </row>
    <row r="801" spans="2:4" ht="14.1" customHeight="1" x14ac:dyDescent="0.25">
      <c r="B801" s="9" t="s">
        <v>98</v>
      </c>
      <c r="C801" s="10">
        <v>1656</v>
      </c>
      <c r="D801" s="10"/>
    </row>
    <row r="802" spans="2:4" ht="14.1" customHeight="1" x14ac:dyDescent="0.25">
      <c r="B802" s="9" t="s">
        <v>15</v>
      </c>
      <c r="C802" s="10">
        <v>3699</v>
      </c>
      <c r="D802" s="10"/>
    </row>
    <row r="803" spans="2:4" ht="14.1" customHeight="1" x14ac:dyDescent="0.25">
      <c r="B803" s="9" t="s">
        <v>71</v>
      </c>
      <c r="C803" s="10">
        <v>999</v>
      </c>
      <c r="D803" s="10"/>
    </row>
    <row r="804" spans="2:4" ht="14.1" customHeight="1" x14ac:dyDescent="0.25">
      <c r="B804" s="9" t="s">
        <v>70</v>
      </c>
      <c r="C804" s="10">
        <v>3000</v>
      </c>
      <c r="D804" s="10"/>
    </row>
    <row r="805" spans="2:4" ht="14.1" customHeight="1" x14ac:dyDescent="0.25">
      <c r="B805" s="9" t="s">
        <v>54</v>
      </c>
      <c r="C805" s="10">
        <v>5005</v>
      </c>
      <c r="D805" s="10"/>
    </row>
    <row r="806" spans="2:4" ht="14.1" customHeight="1" x14ac:dyDescent="0.25">
      <c r="B806" s="9" t="s">
        <v>14</v>
      </c>
      <c r="C806" s="10">
        <v>25000</v>
      </c>
      <c r="D806" s="12"/>
    </row>
    <row r="807" spans="2:4" ht="14.1" customHeight="1" x14ac:dyDescent="0.25">
      <c r="B807" s="9" t="s">
        <v>13</v>
      </c>
      <c r="C807" s="10">
        <v>9300</v>
      </c>
      <c r="D807" s="12"/>
    </row>
    <row r="808" spans="2:4" ht="14.1" customHeight="1" x14ac:dyDescent="0.25">
      <c r="B808" s="9" t="s">
        <v>238</v>
      </c>
      <c r="C808" s="10">
        <v>27000</v>
      </c>
      <c r="D808" s="10"/>
    </row>
    <row r="809" spans="2:4" ht="14.1" customHeight="1" x14ac:dyDescent="0.25">
      <c r="B809" s="9" t="s">
        <v>116</v>
      </c>
      <c r="C809" s="10">
        <v>500</v>
      </c>
      <c r="D809" s="10"/>
    </row>
    <row r="810" spans="2:4" ht="14.1" customHeight="1" x14ac:dyDescent="0.25">
      <c r="B810" s="9" t="s">
        <v>52</v>
      </c>
      <c r="C810" s="10">
        <v>4000</v>
      </c>
      <c r="D810" s="10"/>
    </row>
    <row r="811" spans="2:4" ht="14.1" customHeight="1" x14ac:dyDescent="0.25">
      <c r="B811" s="9" t="s">
        <v>244</v>
      </c>
      <c r="C811" s="10">
        <v>3000</v>
      </c>
      <c r="D811" s="10"/>
    </row>
    <row r="812" spans="2:4" ht="14.1" customHeight="1" x14ac:dyDescent="0.25">
      <c r="B812" s="9" t="s">
        <v>21</v>
      </c>
      <c r="C812" s="10">
        <v>3000</v>
      </c>
      <c r="D812" s="10"/>
    </row>
    <row r="813" spans="2:4" ht="14.1" customHeight="1" x14ac:dyDescent="0.25">
      <c r="B813" s="9" t="s">
        <v>115</v>
      </c>
      <c r="C813" s="10">
        <v>2500</v>
      </c>
      <c r="D813" s="10"/>
    </row>
    <row r="814" spans="2:4" ht="14.1" customHeight="1" x14ac:dyDescent="0.25">
      <c r="B814" s="9" t="s">
        <v>141</v>
      </c>
      <c r="C814" s="10">
        <v>1500</v>
      </c>
      <c r="D814" s="10"/>
    </row>
    <row r="815" spans="2:4" ht="14.1" customHeight="1" x14ac:dyDescent="0.25">
      <c r="B815" s="9" t="s">
        <v>51</v>
      </c>
      <c r="C815" s="10">
        <v>10000</v>
      </c>
      <c r="D815" s="10"/>
    </row>
    <row r="816" spans="2:4" ht="14.1" customHeight="1" x14ac:dyDescent="0.25">
      <c r="B816" s="9" t="s">
        <v>109</v>
      </c>
      <c r="C816" s="10">
        <v>2400</v>
      </c>
      <c r="D816" s="10"/>
    </row>
    <row r="817" spans="2:4" ht="14.1" customHeight="1" x14ac:dyDescent="0.25">
      <c r="B817" s="9" t="s">
        <v>293</v>
      </c>
      <c r="C817" s="10">
        <v>0</v>
      </c>
      <c r="D817" s="10"/>
    </row>
    <row r="818" spans="2:4" ht="14.1" customHeight="1" x14ac:dyDescent="0.25">
      <c r="B818" s="6" t="s">
        <v>155</v>
      </c>
      <c r="C818" s="7"/>
      <c r="D818" s="7">
        <f>SUM(C821:C840)</f>
        <v>1718168</v>
      </c>
    </row>
    <row r="819" spans="2:4" ht="14.1" customHeight="1" x14ac:dyDescent="0.25">
      <c r="B819" s="6" t="s">
        <v>317</v>
      </c>
      <c r="C819" s="7"/>
      <c r="D819" s="7"/>
    </row>
    <row r="820" spans="2:4" ht="14.1" customHeight="1" x14ac:dyDescent="0.25">
      <c r="B820" s="6" t="s">
        <v>35</v>
      </c>
      <c r="C820" s="7"/>
      <c r="D820" s="7"/>
    </row>
    <row r="821" spans="2:4" ht="14.1" customHeight="1" x14ac:dyDescent="0.25">
      <c r="B821" s="9" t="s">
        <v>44</v>
      </c>
      <c r="C821" s="10">
        <v>892378</v>
      </c>
      <c r="D821" s="11"/>
    </row>
    <row r="822" spans="2:4" ht="14.1" customHeight="1" x14ac:dyDescent="0.25">
      <c r="B822" s="9" t="s">
        <v>43</v>
      </c>
      <c r="C822" s="10">
        <v>21879</v>
      </c>
      <c r="D822" s="10"/>
    </row>
    <row r="823" spans="2:4" ht="14.1" customHeight="1" x14ac:dyDescent="0.25">
      <c r="B823" s="9" t="s">
        <v>60</v>
      </c>
      <c r="C823" s="10">
        <v>182319</v>
      </c>
      <c r="D823" s="10"/>
    </row>
    <row r="824" spans="2:4" ht="14.1" customHeight="1" x14ac:dyDescent="0.25">
      <c r="B824" s="9" t="s">
        <v>58</v>
      </c>
      <c r="C824" s="10">
        <v>159120</v>
      </c>
      <c r="D824" s="10"/>
    </row>
    <row r="825" spans="2:4" ht="14.1" customHeight="1" x14ac:dyDescent="0.25">
      <c r="B825" s="9" t="s">
        <v>57</v>
      </c>
      <c r="C825" s="10">
        <v>61200</v>
      </c>
      <c r="D825" s="10"/>
    </row>
    <row r="826" spans="2:4" ht="14.1" customHeight="1" x14ac:dyDescent="0.25">
      <c r="B826" s="9" t="s">
        <v>56</v>
      </c>
      <c r="C826" s="10">
        <v>99991</v>
      </c>
      <c r="D826" s="10"/>
    </row>
    <row r="827" spans="2:4" ht="14.1" customHeight="1" x14ac:dyDescent="0.25">
      <c r="B827" s="9" t="s">
        <v>55</v>
      </c>
      <c r="C827" s="10">
        <v>99991</v>
      </c>
      <c r="D827" s="10"/>
    </row>
    <row r="828" spans="2:4" ht="14.1" customHeight="1" x14ac:dyDescent="0.25">
      <c r="B828" s="9" t="s">
        <v>24</v>
      </c>
      <c r="C828" s="10">
        <v>4500</v>
      </c>
      <c r="D828" s="10"/>
    </row>
    <row r="829" spans="2:4" ht="14.1" customHeight="1" x14ac:dyDescent="0.25">
      <c r="B829" s="9" t="s">
        <v>23</v>
      </c>
      <c r="C829" s="10">
        <v>1040</v>
      </c>
      <c r="D829" s="10"/>
    </row>
    <row r="830" spans="2:4" ht="14.1" customHeight="1" x14ac:dyDescent="0.25">
      <c r="B830" s="9" t="s">
        <v>33</v>
      </c>
      <c r="C830" s="10">
        <v>780</v>
      </c>
      <c r="D830" s="10"/>
    </row>
    <row r="831" spans="2:4" ht="14.1" customHeight="1" x14ac:dyDescent="0.25">
      <c r="B831" s="9" t="s">
        <v>98</v>
      </c>
      <c r="C831" s="10">
        <v>7170</v>
      </c>
      <c r="D831" s="10"/>
    </row>
    <row r="832" spans="2:4" ht="14.1" customHeight="1" x14ac:dyDescent="0.25">
      <c r="B832" s="9" t="s">
        <v>318</v>
      </c>
      <c r="C832" s="10">
        <v>900</v>
      </c>
      <c r="D832" s="10"/>
    </row>
    <row r="833" spans="2:4" ht="14.1" customHeight="1" x14ac:dyDescent="0.25">
      <c r="B833" s="9" t="s">
        <v>72</v>
      </c>
      <c r="C833" s="10">
        <v>31600</v>
      </c>
      <c r="D833" s="10"/>
    </row>
    <row r="834" spans="2:4" ht="14.1" customHeight="1" x14ac:dyDescent="0.25">
      <c r="B834" s="9" t="s">
        <v>15</v>
      </c>
      <c r="C834" s="10">
        <v>88000</v>
      </c>
      <c r="D834" s="10"/>
    </row>
    <row r="835" spans="2:4" ht="14.1" customHeight="1" x14ac:dyDescent="0.25">
      <c r="B835" s="9" t="s">
        <v>71</v>
      </c>
      <c r="C835" s="10">
        <v>19200</v>
      </c>
      <c r="D835" s="10"/>
    </row>
    <row r="836" spans="2:4" ht="14.1" customHeight="1" x14ac:dyDescent="0.25">
      <c r="B836" s="9" t="s">
        <v>70</v>
      </c>
      <c r="C836" s="10">
        <v>4000</v>
      </c>
      <c r="D836" s="10"/>
    </row>
    <row r="837" spans="2:4" ht="14.1" customHeight="1" x14ac:dyDescent="0.25">
      <c r="B837" s="9" t="s">
        <v>14</v>
      </c>
      <c r="C837" s="10">
        <v>27600</v>
      </c>
      <c r="D837" s="10"/>
    </row>
    <row r="838" spans="2:4" ht="14.1" customHeight="1" x14ac:dyDescent="0.25">
      <c r="B838" s="9" t="s">
        <v>116</v>
      </c>
      <c r="C838" s="10">
        <v>5000</v>
      </c>
      <c r="D838" s="10"/>
    </row>
    <row r="839" spans="2:4" ht="14.1" customHeight="1" x14ac:dyDescent="0.25">
      <c r="B839" s="9" t="s">
        <v>245</v>
      </c>
      <c r="C839" s="10">
        <v>2000</v>
      </c>
      <c r="D839" s="10"/>
    </row>
    <row r="840" spans="2:4" ht="14.1" customHeight="1" x14ac:dyDescent="0.25">
      <c r="B840" s="9" t="s">
        <v>21</v>
      </c>
      <c r="C840" s="10">
        <v>9500</v>
      </c>
      <c r="D840" s="10"/>
    </row>
    <row r="841" spans="2:4" ht="14.1" customHeight="1" x14ac:dyDescent="0.25">
      <c r="B841" s="6" t="s">
        <v>4</v>
      </c>
      <c r="C841" s="7"/>
      <c r="D841" s="7">
        <f>SUM(C844:C866)</f>
        <v>4327245.7500000009</v>
      </c>
    </row>
    <row r="842" spans="2:4" ht="14.1" customHeight="1" x14ac:dyDescent="0.25">
      <c r="B842" s="6" t="s">
        <v>154</v>
      </c>
      <c r="C842" s="7"/>
      <c r="D842" s="7"/>
    </row>
    <row r="843" spans="2:4" ht="14.1" customHeight="1" x14ac:dyDescent="0.25">
      <c r="B843" s="6" t="s">
        <v>125</v>
      </c>
      <c r="C843" s="7"/>
      <c r="D843" s="7"/>
    </row>
    <row r="844" spans="2:4" ht="14.1" customHeight="1" x14ac:dyDescent="0.25">
      <c r="B844" s="9" t="s">
        <v>44</v>
      </c>
      <c r="C844" s="10">
        <v>3077443</v>
      </c>
      <c r="D844" s="11"/>
    </row>
    <row r="845" spans="2:4" ht="14.1" customHeight="1" x14ac:dyDescent="0.25">
      <c r="B845" s="9" t="s">
        <v>43</v>
      </c>
      <c r="C845" s="10">
        <v>57965</v>
      </c>
      <c r="D845" s="10"/>
    </row>
    <row r="846" spans="2:4" ht="14.1" customHeight="1" x14ac:dyDescent="0.25">
      <c r="B846" s="9" t="s">
        <v>60</v>
      </c>
      <c r="C846" s="10">
        <v>483087</v>
      </c>
      <c r="D846" s="10"/>
    </row>
    <row r="847" spans="2:4" ht="14.1" customHeight="1" x14ac:dyDescent="0.25">
      <c r="B847" s="9" t="s">
        <v>58</v>
      </c>
      <c r="C847" s="10">
        <v>243360</v>
      </c>
      <c r="D847" s="10"/>
    </row>
    <row r="848" spans="2:4" ht="14.1" customHeight="1" x14ac:dyDescent="0.25">
      <c r="B848" s="9" t="s">
        <v>57</v>
      </c>
      <c r="C848" s="10">
        <v>93600</v>
      </c>
      <c r="D848" s="10"/>
    </row>
    <row r="849" spans="2:4" ht="14.1" customHeight="1" x14ac:dyDescent="0.25">
      <c r="B849" s="9" t="s">
        <v>56</v>
      </c>
      <c r="C849" s="10">
        <v>31898</v>
      </c>
      <c r="D849" s="10"/>
    </row>
    <row r="850" spans="2:4" ht="14.1" customHeight="1" x14ac:dyDescent="0.25">
      <c r="B850" s="9" t="s">
        <v>55</v>
      </c>
      <c r="C850" s="10">
        <v>31898</v>
      </c>
      <c r="D850" s="10"/>
    </row>
    <row r="851" spans="2:4" ht="14.1" customHeight="1" x14ac:dyDescent="0.25">
      <c r="B851" s="9" t="s">
        <v>24</v>
      </c>
      <c r="C851" s="10">
        <v>56160</v>
      </c>
      <c r="D851" s="10"/>
    </row>
    <row r="852" spans="2:4" ht="14.1" customHeight="1" x14ac:dyDescent="0.25">
      <c r="B852" s="9" t="s">
        <v>23</v>
      </c>
      <c r="C852" s="10">
        <v>24400</v>
      </c>
      <c r="D852" s="10"/>
    </row>
    <row r="853" spans="2:4" ht="14.1" customHeight="1" x14ac:dyDescent="0.25">
      <c r="B853" s="9" t="s">
        <v>33</v>
      </c>
      <c r="C853" s="10">
        <v>11200</v>
      </c>
      <c r="D853" s="10"/>
    </row>
    <row r="854" spans="2:4" ht="14.1" customHeight="1" x14ac:dyDescent="0.25">
      <c r="B854" s="9" t="s">
        <v>99</v>
      </c>
      <c r="C854" s="10">
        <v>10232</v>
      </c>
      <c r="D854" s="10"/>
    </row>
    <row r="855" spans="2:4" ht="14.1" customHeight="1" x14ac:dyDescent="0.25">
      <c r="B855" s="9" t="s">
        <v>32</v>
      </c>
      <c r="C855" s="10">
        <v>6360</v>
      </c>
      <c r="D855" s="10"/>
    </row>
    <row r="856" spans="2:4" ht="14.1" customHeight="1" x14ac:dyDescent="0.25">
      <c r="B856" s="9" t="s">
        <v>98</v>
      </c>
      <c r="C856" s="10">
        <f>9680.47+20000</f>
        <v>29680.47</v>
      </c>
      <c r="D856" s="10"/>
    </row>
    <row r="857" spans="2:4" ht="14.1" customHeight="1" x14ac:dyDescent="0.25">
      <c r="B857" s="9" t="s">
        <v>54</v>
      </c>
      <c r="C857" s="10">
        <v>3318</v>
      </c>
      <c r="D857" s="10"/>
    </row>
    <row r="858" spans="2:4" ht="14.1" customHeight="1" x14ac:dyDescent="0.25">
      <c r="B858" s="9" t="s">
        <v>13</v>
      </c>
      <c r="C858" s="10">
        <v>25000</v>
      </c>
      <c r="D858" s="10"/>
    </row>
    <row r="859" spans="2:4" ht="14.1" customHeight="1" x14ac:dyDescent="0.25">
      <c r="B859" s="9" t="s">
        <v>115</v>
      </c>
      <c r="C859" s="10">
        <v>984</v>
      </c>
      <c r="D859" s="10"/>
    </row>
    <row r="860" spans="2:4" ht="14.1" customHeight="1" x14ac:dyDescent="0.25">
      <c r="B860" s="9" t="s">
        <v>141</v>
      </c>
      <c r="C860" s="10">
        <v>9000</v>
      </c>
      <c r="D860" s="10"/>
    </row>
    <row r="861" spans="2:4" ht="14.1" customHeight="1" x14ac:dyDescent="0.25">
      <c r="B861" s="9" t="s">
        <v>319</v>
      </c>
      <c r="C861" s="10">
        <v>3400</v>
      </c>
      <c r="D861" s="10"/>
    </row>
    <row r="862" spans="2:4" ht="14.1" customHeight="1" x14ac:dyDescent="0.25">
      <c r="B862" s="9" t="s">
        <v>139</v>
      </c>
      <c r="C862" s="10">
        <v>7500</v>
      </c>
      <c r="D862" s="10"/>
    </row>
    <row r="863" spans="2:4" ht="14.1" customHeight="1" x14ac:dyDescent="0.25">
      <c r="B863" s="9" t="s">
        <v>109</v>
      </c>
      <c r="C863" s="10">
        <v>10000</v>
      </c>
      <c r="D863" s="10"/>
    </row>
    <row r="864" spans="2:4" ht="14.1" customHeight="1" x14ac:dyDescent="0.25">
      <c r="B864" s="9" t="s">
        <v>49</v>
      </c>
      <c r="C864" s="10">
        <f>249.53+10000</f>
        <v>10249.530000000001</v>
      </c>
      <c r="D864" s="10"/>
    </row>
    <row r="865" spans="2:4" ht="14.1" customHeight="1" x14ac:dyDescent="0.25">
      <c r="B865" s="9" t="s">
        <v>48</v>
      </c>
      <c r="C865" s="10">
        <v>1000</v>
      </c>
      <c r="D865" s="10"/>
    </row>
    <row r="866" spans="2:4" ht="14.1" customHeight="1" x14ac:dyDescent="0.25">
      <c r="B866" s="9" t="s">
        <v>320</v>
      </c>
      <c r="C866" s="10">
        <v>99510.75</v>
      </c>
      <c r="D866" s="10"/>
    </row>
    <row r="867" spans="2:4" ht="14.1" customHeight="1" x14ac:dyDescent="0.25">
      <c r="B867" s="6" t="s">
        <v>3</v>
      </c>
      <c r="C867" s="7"/>
      <c r="D867" s="7">
        <v>36000</v>
      </c>
    </row>
    <row r="868" spans="2:4" ht="14.1" customHeight="1" x14ac:dyDescent="0.25">
      <c r="B868" s="6" t="s">
        <v>1</v>
      </c>
      <c r="C868" s="7"/>
      <c r="D868" s="7"/>
    </row>
    <row r="869" spans="2:4" ht="14.1" customHeight="1" x14ac:dyDescent="0.25">
      <c r="B869" s="9" t="s">
        <v>2</v>
      </c>
      <c r="C869" s="10">
        <v>36000</v>
      </c>
      <c r="D869" s="11"/>
    </row>
    <row r="870" spans="2:4" ht="14.1" customHeight="1" x14ac:dyDescent="0.25">
      <c r="B870" s="6" t="s">
        <v>152</v>
      </c>
      <c r="C870" s="7"/>
      <c r="D870" s="7">
        <f>SUM(C872)</f>
        <v>100000</v>
      </c>
    </row>
    <row r="871" spans="2:4" ht="14.1" customHeight="1" x14ac:dyDescent="0.25">
      <c r="B871" s="6" t="s">
        <v>103</v>
      </c>
      <c r="C871" s="7"/>
      <c r="D871" s="7"/>
    </row>
    <row r="872" spans="2:4" ht="14.1" customHeight="1" x14ac:dyDescent="0.25">
      <c r="B872" s="9" t="s">
        <v>321</v>
      </c>
      <c r="C872" s="10">
        <v>100000</v>
      </c>
      <c r="D872" s="11"/>
    </row>
    <row r="873" spans="2:4" ht="14.1" customHeight="1" x14ac:dyDescent="0.25">
      <c r="B873" s="6" t="s">
        <v>322</v>
      </c>
      <c r="C873" s="7"/>
      <c r="D873" s="7">
        <f>SUM(C875)</f>
        <v>4400000</v>
      </c>
    </row>
    <row r="874" spans="2:4" ht="14.1" customHeight="1" x14ac:dyDescent="0.25">
      <c r="B874" s="6" t="s">
        <v>323</v>
      </c>
      <c r="C874" s="7"/>
      <c r="D874" s="7"/>
    </row>
    <row r="875" spans="2:4" ht="14.1" customHeight="1" x14ac:dyDescent="0.25">
      <c r="B875" s="9" t="s">
        <v>324</v>
      </c>
      <c r="C875" s="10">
        <v>4400000</v>
      </c>
      <c r="D875" s="11"/>
    </row>
    <row r="876" spans="2:4" ht="14.1" customHeight="1" x14ac:dyDescent="0.25">
      <c r="B876" s="6" t="s">
        <v>325</v>
      </c>
      <c r="C876" s="7"/>
      <c r="D876" s="7">
        <f>SUM(C879:C901)</f>
        <v>2967877</v>
      </c>
    </row>
    <row r="877" spans="2:4" ht="14.1" customHeight="1" x14ac:dyDescent="0.25">
      <c r="B877" s="6" t="s">
        <v>326</v>
      </c>
      <c r="C877" s="7"/>
      <c r="D877" s="7"/>
    </row>
    <row r="878" spans="2:4" ht="14.1" customHeight="1" x14ac:dyDescent="0.25">
      <c r="B878" s="6" t="s">
        <v>125</v>
      </c>
      <c r="C878" s="7"/>
      <c r="D878" s="7"/>
    </row>
    <row r="879" spans="2:4" ht="14.1" customHeight="1" x14ac:dyDescent="0.25">
      <c r="B879" s="9" t="s">
        <v>44</v>
      </c>
      <c r="C879" s="10">
        <v>487068</v>
      </c>
      <c r="D879" s="11"/>
    </row>
    <row r="880" spans="2:4" ht="14.1" customHeight="1" x14ac:dyDescent="0.25">
      <c r="B880" s="9" t="s">
        <v>43</v>
      </c>
      <c r="C880" s="10">
        <v>10518</v>
      </c>
      <c r="D880" s="10"/>
    </row>
    <row r="881" spans="2:4" ht="14.1" customHeight="1" x14ac:dyDescent="0.25">
      <c r="B881" s="9" t="s">
        <v>60</v>
      </c>
      <c r="C881" s="10">
        <v>87661</v>
      </c>
      <c r="D881" s="10"/>
    </row>
    <row r="882" spans="2:4" ht="14.1" customHeight="1" x14ac:dyDescent="0.25">
      <c r="B882" s="9" t="s">
        <v>58</v>
      </c>
      <c r="C882" s="10">
        <v>56160</v>
      </c>
      <c r="D882" s="10"/>
    </row>
    <row r="883" spans="2:4" ht="14.1" customHeight="1" x14ac:dyDescent="0.25">
      <c r="B883" s="9" t="s">
        <v>57</v>
      </c>
      <c r="C883" s="10">
        <v>21600</v>
      </c>
      <c r="D883" s="10"/>
    </row>
    <row r="884" spans="2:4" ht="14.1" customHeight="1" x14ac:dyDescent="0.25">
      <c r="B884" s="9" t="s">
        <v>56</v>
      </c>
      <c r="C884" s="10">
        <v>33168</v>
      </c>
      <c r="D884" s="10"/>
    </row>
    <row r="885" spans="2:4" ht="14.1" customHeight="1" x14ac:dyDescent="0.25">
      <c r="B885" s="9" t="s">
        <v>55</v>
      </c>
      <c r="C885" s="10">
        <v>33168</v>
      </c>
      <c r="D885" s="10"/>
    </row>
    <row r="886" spans="2:4" ht="14.1" customHeight="1" x14ac:dyDescent="0.25">
      <c r="B886" s="9" t="s">
        <v>24</v>
      </c>
      <c r="C886" s="10">
        <v>11000</v>
      </c>
      <c r="D886" s="10"/>
    </row>
    <row r="887" spans="2:4" ht="14.1" customHeight="1" x14ac:dyDescent="0.25">
      <c r="B887" s="9" t="s">
        <v>23</v>
      </c>
      <c r="C887" s="10">
        <v>20900</v>
      </c>
      <c r="D887" s="10"/>
    </row>
    <row r="888" spans="2:4" ht="14.1" customHeight="1" x14ac:dyDescent="0.25">
      <c r="B888" s="9" t="s">
        <v>33</v>
      </c>
      <c r="C888" s="10">
        <v>7200</v>
      </c>
      <c r="D888" s="10"/>
    </row>
    <row r="889" spans="2:4" ht="14.1" customHeight="1" x14ac:dyDescent="0.25">
      <c r="B889" s="9" t="s">
        <v>99</v>
      </c>
      <c r="C889" s="10">
        <v>2200</v>
      </c>
      <c r="D889" s="10"/>
    </row>
    <row r="890" spans="2:4" ht="14.1" customHeight="1" x14ac:dyDescent="0.25">
      <c r="B890" s="9" t="s">
        <v>32</v>
      </c>
      <c r="C890" s="10">
        <v>3240</v>
      </c>
      <c r="D890" s="10"/>
    </row>
    <row r="891" spans="2:4" ht="14.1" customHeight="1" x14ac:dyDescent="0.25">
      <c r="B891" s="9" t="s">
        <v>98</v>
      </c>
      <c r="C891" s="10">
        <v>8030</v>
      </c>
      <c r="D891" s="10"/>
    </row>
    <row r="892" spans="2:4" ht="14.1" customHeight="1" x14ac:dyDescent="0.25">
      <c r="B892" s="9" t="s">
        <v>13</v>
      </c>
      <c r="C892" s="10">
        <v>2200</v>
      </c>
      <c r="D892" s="10"/>
    </row>
    <row r="893" spans="2:4" ht="14.1" customHeight="1" x14ac:dyDescent="0.25">
      <c r="B893" s="9" t="s">
        <v>116</v>
      </c>
      <c r="C893" s="10">
        <v>2970</v>
      </c>
      <c r="D893" s="10"/>
    </row>
    <row r="894" spans="2:4" ht="14.1" customHeight="1" x14ac:dyDescent="0.25">
      <c r="B894" s="9" t="s">
        <v>21</v>
      </c>
      <c r="C894" s="10">
        <v>1650</v>
      </c>
      <c r="D894" s="10"/>
    </row>
    <row r="895" spans="2:4" ht="14.1" customHeight="1" x14ac:dyDescent="0.25">
      <c r="B895" s="9" t="s">
        <v>115</v>
      </c>
      <c r="C895" s="10">
        <v>1000</v>
      </c>
      <c r="D895" s="10"/>
    </row>
    <row r="896" spans="2:4" ht="14.1" customHeight="1" x14ac:dyDescent="0.25">
      <c r="B896" s="9" t="s">
        <v>139</v>
      </c>
      <c r="C896" s="10">
        <v>1500</v>
      </c>
      <c r="D896" s="10"/>
    </row>
    <row r="897" spans="2:4" ht="14.1" customHeight="1" x14ac:dyDescent="0.25">
      <c r="B897" s="9" t="s">
        <v>109</v>
      </c>
      <c r="C897" s="10">
        <v>3300</v>
      </c>
      <c r="D897" s="12"/>
    </row>
    <row r="898" spans="2:4" ht="14.1" customHeight="1" x14ac:dyDescent="0.25">
      <c r="B898" s="9" t="s">
        <v>49</v>
      </c>
      <c r="C898" s="10">
        <v>2700</v>
      </c>
      <c r="D898" s="10"/>
    </row>
    <row r="899" spans="2:4" ht="14.1" customHeight="1" x14ac:dyDescent="0.25">
      <c r="B899" s="9" t="s">
        <v>107</v>
      </c>
      <c r="C899" s="10">
        <v>4000</v>
      </c>
      <c r="D899" s="10"/>
    </row>
    <row r="900" spans="2:4" ht="14.1" customHeight="1" x14ac:dyDescent="0.25">
      <c r="B900" s="9" t="s">
        <v>17</v>
      </c>
      <c r="C900" s="10">
        <f>2350560-800556</f>
        <v>1550004</v>
      </c>
      <c r="D900" s="10"/>
    </row>
    <row r="901" spans="2:4" ht="14.1" customHeight="1" x14ac:dyDescent="0.25">
      <c r="B901" s="9" t="s">
        <v>327</v>
      </c>
      <c r="C901" s="10">
        <f>936240-319600</f>
        <v>616640</v>
      </c>
      <c r="D901" s="10"/>
    </row>
    <row r="902" spans="2:4" ht="14.1" customHeight="1" x14ac:dyDescent="0.25">
      <c r="B902" s="6" t="s">
        <v>151</v>
      </c>
      <c r="C902" s="7"/>
      <c r="D902" s="7">
        <f>SUM(C905:C914)</f>
        <v>296175</v>
      </c>
    </row>
    <row r="903" spans="2:4" ht="14.1" customHeight="1" x14ac:dyDescent="0.25">
      <c r="B903" s="6" t="s">
        <v>150</v>
      </c>
      <c r="C903" s="7"/>
      <c r="D903" s="7"/>
    </row>
    <row r="904" spans="2:4" ht="14.1" customHeight="1" x14ac:dyDescent="0.25">
      <c r="B904" s="6" t="s">
        <v>65</v>
      </c>
      <c r="C904" s="7"/>
      <c r="D904" s="7"/>
    </row>
    <row r="905" spans="2:4" ht="14.1" customHeight="1" x14ac:dyDescent="0.25">
      <c r="B905" s="9" t="s">
        <v>44</v>
      </c>
      <c r="C905" s="10">
        <v>215760</v>
      </c>
      <c r="D905" s="11"/>
    </row>
    <row r="906" spans="2:4" ht="14.1" customHeight="1" x14ac:dyDescent="0.25">
      <c r="B906" s="9" t="s">
        <v>43</v>
      </c>
      <c r="C906" s="10">
        <v>4028</v>
      </c>
      <c r="D906" s="10"/>
    </row>
    <row r="907" spans="2:4" ht="14.1" customHeight="1" x14ac:dyDescent="0.25">
      <c r="B907" s="9" t="s">
        <v>60</v>
      </c>
      <c r="C907" s="10">
        <v>33567</v>
      </c>
      <c r="D907" s="10"/>
    </row>
    <row r="908" spans="2:4" ht="14.1" customHeight="1" x14ac:dyDescent="0.25">
      <c r="B908" s="9" t="s">
        <v>58</v>
      </c>
      <c r="C908" s="10">
        <v>18720</v>
      </c>
      <c r="D908" s="10"/>
    </row>
    <row r="909" spans="2:4" ht="14.1" customHeight="1" x14ac:dyDescent="0.25">
      <c r="B909" s="9" t="s">
        <v>57</v>
      </c>
      <c r="C909" s="10">
        <v>7200</v>
      </c>
      <c r="D909" s="10"/>
    </row>
    <row r="910" spans="2:4" ht="14.1" customHeight="1" x14ac:dyDescent="0.25">
      <c r="B910" s="9" t="s">
        <v>24</v>
      </c>
      <c r="C910" s="10">
        <v>3300</v>
      </c>
      <c r="D910" s="10"/>
    </row>
    <row r="911" spans="2:4" ht="14.1" customHeight="1" x14ac:dyDescent="0.25">
      <c r="B911" s="9" t="s">
        <v>23</v>
      </c>
      <c r="C911" s="10">
        <v>3300</v>
      </c>
      <c r="D911" s="10"/>
    </row>
    <row r="912" spans="2:4" ht="14.1" customHeight="1" x14ac:dyDescent="0.25">
      <c r="B912" s="9" t="s">
        <v>99</v>
      </c>
      <c r="C912" s="10">
        <v>3100</v>
      </c>
      <c r="D912" s="10"/>
    </row>
    <row r="913" spans="2:4" ht="14.1" customHeight="1" x14ac:dyDescent="0.25">
      <c r="B913" s="9" t="s">
        <v>32</v>
      </c>
      <c r="C913" s="10">
        <v>1600</v>
      </c>
      <c r="D913" s="10"/>
    </row>
    <row r="914" spans="2:4" ht="14.1" customHeight="1" x14ac:dyDescent="0.25">
      <c r="B914" s="9" t="s">
        <v>98</v>
      </c>
      <c r="C914" s="10">
        <v>5600</v>
      </c>
      <c r="D914" s="10"/>
    </row>
    <row r="915" spans="2:4" ht="14.1" customHeight="1" x14ac:dyDescent="0.25">
      <c r="B915" s="6" t="s">
        <v>149</v>
      </c>
      <c r="C915" s="7"/>
      <c r="D915" s="7">
        <f>SUM(C918:C927)</f>
        <v>727643</v>
      </c>
    </row>
    <row r="916" spans="2:4" ht="14.1" customHeight="1" x14ac:dyDescent="0.25">
      <c r="B916" s="6" t="s">
        <v>148</v>
      </c>
      <c r="C916" s="7"/>
      <c r="D916" s="7"/>
    </row>
    <row r="917" spans="2:4" ht="14.1" customHeight="1" x14ac:dyDescent="0.25">
      <c r="B917" s="6" t="s">
        <v>125</v>
      </c>
      <c r="C917" s="7"/>
      <c r="D917" s="7"/>
    </row>
    <row r="918" spans="2:4" ht="14.1" customHeight="1" x14ac:dyDescent="0.25">
      <c r="B918" s="9" t="s">
        <v>44</v>
      </c>
      <c r="C918" s="10">
        <v>524522</v>
      </c>
      <c r="D918" s="11"/>
    </row>
    <row r="919" spans="2:4" ht="14.1" customHeight="1" x14ac:dyDescent="0.25">
      <c r="B919" s="9" t="s">
        <v>43</v>
      </c>
      <c r="C919" s="10">
        <v>10368</v>
      </c>
      <c r="D919" s="10"/>
    </row>
    <row r="920" spans="2:4" ht="14.1" customHeight="1" x14ac:dyDescent="0.25">
      <c r="B920" s="9" t="s">
        <v>60</v>
      </c>
      <c r="C920" s="10">
        <v>86411</v>
      </c>
      <c r="D920" s="10"/>
    </row>
    <row r="921" spans="2:4" ht="14.1" customHeight="1" x14ac:dyDescent="0.25">
      <c r="B921" s="9" t="s">
        <v>58</v>
      </c>
      <c r="C921" s="10">
        <v>46800</v>
      </c>
      <c r="D921" s="10"/>
    </row>
    <row r="922" spans="2:4" ht="14.1" customHeight="1" x14ac:dyDescent="0.25">
      <c r="B922" s="9" t="s">
        <v>57</v>
      </c>
      <c r="C922" s="10">
        <v>18000</v>
      </c>
      <c r="D922" s="10"/>
    </row>
    <row r="923" spans="2:4" ht="14.1" customHeight="1" x14ac:dyDescent="0.25">
      <c r="B923" s="9" t="s">
        <v>56</v>
      </c>
      <c r="C923" s="10">
        <v>16421</v>
      </c>
      <c r="D923" s="10"/>
    </row>
    <row r="924" spans="2:4" ht="14.1" customHeight="1" x14ac:dyDescent="0.25">
      <c r="B924" s="9" t="s">
        <v>55</v>
      </c>
      <c r="C924" s="10">
        <v>16421</v>
      </c>
      <c r="D924" s="10"/>
    </row>
    <row r="925" spans="2:4" ht="14.1" customHeight="1" x14ac:dyDescent="0.25">
      <c r="B925" s="9" t="s">
        <v>24</v>
      </c>
      <c r="C925" s="10">
        <v>3000</v>
      </c>
      <c r="D925" s="10"/>
    </row>
    <row r="926" spans="2:4" ht="14.1" customHeight="1" x14ac:dyDescent="0.25">
      <c r="B926" s="9" t="s">
        <v>23</v>
      </c>
      <c r="C926" s="10">
        <v>4000</v>
      </c>
      <c r="D926" s="10"/>
    </row>
    <row r="927" spans="2:4" ht="14.1" customHeight="1" x14ac:dyDescent="0.25">
      <c r="B927" s="9" t="s">
        <v>49</v>
      </c>
      <c r="C927" s="10">
        <v>1700</v>
      </c>
      <c r="D927" s="10"/>
    </row>
    <row r="928" spans="2:4" ht="14.1" customHeight="1" x14ac:dyDescent="0.25">
      <c r="B928" s="6" t="s">
        <v>34</v>
      </c>
      <c r="C928" s="7"/>
      <c r="D928" s="7">
        <f>SUM(C931:C946)</f>
        <v>624628</v>
      </c>
    </row>
    <row r="929" spans="2:4" ht="14.1" customHeight="1" x14ac:dyDescent="0.25">
      <c r="B929" s="6" t="s">
        <v>147</v>
      </c>
      <c r="C929" s="7"/>
      <c r="D929" s="7"/>
    </row>
    <row r="930" spans="2:4" ht="14.1" customHeight="1" x14ac:dyDescent="0.25">
      <c r="B930" s="6" t="s">
        <v>146</v>
      </c>
      <c r="C930" s="7"/>
      <c r="D930" s="7"/>
    </row>
    <row r="931" spans="2:4" ht="14.1" customHeight="1" x14ac:dyDescent="0.25">
      <c r="B931" s="9" t="s">
        <v>44</v>
      </c>
      <c r="C931" s="10">
        <v>422256</v>
      </c>
      <c r="D931" s="11"/>
    </row>
    <row r="932" spans="2:4" ht="14.1" customHeight="1" x14ac:dyDescent="0.25">
      <c r="B932" s="9" t="s">
        <v>43</v>
      </c>
      <c r="C932" s="10">
        <v>8216</v>
      </c>
      <c r="D932" s="10"/>
    </row>
    <row r="933" spans="2:4" ht="14.1" customHeight="1" x14ac:dyDescent="0.25">
      <c r="B933" s="9" t="s">
        <v>60</v>
      </c>
      <c r="C933" s="10">
        <v>68460</v>
      </c>
      <c r="D933" s="10"/>
    </row>
    <row r="934" spans="2:4" ht="14.1" customHeight="1" x14ac:dyDescent="0.25">
      <c r="B934" s="9" t="s">
        <v>58</v>
      </c>
      <c r="C934" s="10">
        <v>37440</v>
      </c>
      <c r="D934" s="10"/>
    </row>
    <row r="935" spans="2:4" ht="14.1" customHeight="1" x14ac:dyDescent="0.25">
      <c r="B935" s="9" t="s">
        <v>57</v>
      </c>
      <c r="C935" s="10">
        <v>14400</v>
      </c>
      <c r="D935" s="10"/>
    </row>
    <row r="936" spans="2:4" ht="14.1" customHeight="1" x14ac:dyDescent="0.25">
      <c r="B936" s="9" t="s">
        <v>56</v>
      </c>
      <c r="C936" s="10">
        <v>9408</v>
      </c>
      <c r="D936" s="10"/>
    </row>
    <row r="937" spans="2:4" ht="14.1" customHeight="1" x14ac:dyDescent="0.25">
      <c r="B937" s="9" t="s">
        <v>55</v>
      </c>
      <c r="C937" s="10">
        <v>9408</v>
      </c>
      <c r="D937" s="10"/>
    </row>
    <row r="938" spans="2:4" ht="14.1" customHeight="1" x14ac:dyDescent="0.25">
      <c r="B938" s="9" t="s">
        <v>24</v>
      </c>
      <c r="C938" s="10">
        <v>10340</v>
      </c>
      <c r="D938" s="10"/>
    </row>
    <row r="939" spans="2:4" ht="14.1" customHeight="1" x14ac:dyDescent="0.25">
      <c r="B939" s="9" t="s">
        <v>23</v>
      </c>
      <c r="C939" s="10">
        <v>7200</v>
      </c>
      <c r="D939" s="10"/>
    </row>
    <row r="940" spans="2:4" ht="14.1" customHeight="1" x14ac:dyDescent="0.25">
      <c r="B940" s="9" t="s">
        <v>33</v>
      </c>
      <c r="C940" s="10">
        <v>8000</v>
      </c>
      <c r="D940" s="10"/>
    </row>
    <row r="941" spans="2:4" ht="14.1" customHeight="1" x14ac:dyDescent="0.25">
      <c r="B941" s="9" t="s">
        <v>99</v>
      </c>
      <c r="C941" s="10">
        <v>1000</v>
      </c>
      <c r="D941" s="10"/>
    </row>
    <row r="942" spans="2:4" ht="14.1" customHeight="1" x14ac:dyDescent="0.25">
      <c r="B942" s="9" t="s">
        <v>242</v>
      </c>
      <c r="C942" s="10">
        <v>2000</v>
      </c>
      <c r="D942" s="10"/>
    </row>
    <row r="943" spans="2:4" ht="14.1" customHeight="1" x14ac:dyDescent="0.25">
      <c r="B943" s="9" t="s">
        <v>98</v>
      </c>
      <c r="C943" s="10">
        <v>10000</v>
      </c>
      <c r="D943" s="10"/>
    </row>
    <row r="944" spans="2:4" ht="14.1" customHeight="1" x14ac:dyDescent="0.25">
      <c r="B944" s="9" t="s">
        <v>141</v>
      </c>
      <c r="C944" s="10">
        <v>2000</v>
      </c>
      <c r="D944" s="10"/>
    </row>
    <row r="945" spans="2:4" ht="14.1" customHeight="1" x14ac:dyDescent="0.25">
      <c r="B945" s="9" t="s">
        <v>19</v>
      </c>
      <c r="C945" s="10">
        <v>12000</v>
      </c>
      <c r="D945" s="10"/>
    </row>
    <row r="946" spans="2:4" ht="14.1" customHeight="1" x14ac:dyDescent="0.25">
      <c r="B946" s="9" t="s">
        <v>107</v>
      </c>
      <c r="C946" s="10">
        <v>2500</v>
      </c>
      <c r="D946" s="10"/>
    </row>
    <row r="947" spans="2:4" ht="14.1" customHeight="1" x14ac:dyDescent="0.25">
      <c r="B947" s="6" t="s">
        <v>26</v>
      </c>
      <c r="C947" s="7"/>
      <c r="D947" s="7">
        <f>SUM(C950:C974)</f>
        <v>1126900</v>
      </c>
    </row>
    <row r="948" spans="2:4" ht="14.1" customHeight="1" x14ac:dyDescent="0.25">
      <c r="B948" s="6" t="s">
        <v>145</v>
      </c>
      <c r="C948" s="7"/>
      <c r="D948" s="7"/>
    </row>
    <row r="949" spans="2:4" ht="14.1" customHeight="1" x14ac:dyDescent="0.25">
      <c r="B949" s="6" t="s">
        <v>25</v>
      </c>
      <c r="C949" s="7"/>
      <c r="D949" s="7"/>
    </row>
    <row r="950" spans="2:4" ht="14.1" customHeight="1" x14ac:dyDescent="0.25">
      <c r="B950" s="9" t="s">
        <v>328</v>
      </c>
      <c r="C950" s="10">
        <v>648000</v>
      </c>
      <c r="D950" s="11"/>
    </row>
    <row r="951" spans="2:4" ht="14.1" customHeight="1" x14ac:dyDescent="0.25">
      <c r="B951" s="9" t="s">
        <v>24</v>
      </c>
      <c r="C951" s="10">
        <f>3600+3900+3600+3600+2400+11000+25200</f>
        <v>53300</v>
      </c>
      <c r="D951" s="11"/>
    </row>
    <row r="952" spans="2:4" ht="14.1" customHeight="1" x14ac:dyDescent="0.25">
      <c r="B952" s="9" t="s">
        <v>23</v>
      </c>
      <c r="C952" s="10">
        <f>8000+6000+63000</f>
        <v>77000</v>
      </c>
      <c r="D952" s="10"/>
    </row>
    <row r="953" spans="2:4" ht="14.1" customHeight="1" x14ac:dyDescent="0.25">
      <c r="B953" s="9" t="s">
        <v>33</v>
      </c>
      <c r="C953" s="10">
        <v>10000</v>
      </c>
      <c r="D953" s="12"/>
    </row>
    <row r="954" spans="2:4" ht="14.1" customHeight="1" x14ac:dyDescent="0.25">
      <c r="B954" s="9" t="s">
        <v>99</v>
      </c>
      <c r="C954" s="10">
        <v>18000</v>
      </c>
      <c r="D954" s="10"/>
    </row>
    <row r="955" spans="2:4" ht="14.1" customHeight="1" x14ac:dyDescent="0.25">
      <c r="B955" s="9" t="s">
        <v>32</v>
      </c>
      <c r="C955" s="10">
        <v>24000</v>
      </c>
      <c r="D955" s="10"/>
    </row>
    <row r="956" spans="2:4" ht="14.1" customHeight="1" x14ac:dyDescent="0.25">
      <c r="B956" s="9" t="s">
        <v>98</v>
      </c>
      <c r="C956" s="10">
        <v>60000</v>
      </c>
      <c r="D956" s="10"/>
    </row>
    <row r="957" spans="2:4" ht="14.1" customHeight="1" x14ac:dyDescent="0.25">
      <c r="B957" s="9" t="s">
        <v>144</v>
      </c>
      <c r="C957" s="10">
        <f>84000-25000</f>
        <v>59000</v>
      </c>
      <c r="D957" s="10"/>
    </row>
    <row r="958" spans="2:4" ht="14.1" customHeight="1" x14ac:dyDescent="0.25">
      <c r="B958" s="9" t="s">
        <v>13</v>
      </c>
      <c r="C958" s="10">
        <f>30000-20000</f>
        <v>10000</v>
      </c>
      <c r="D958" s="10"/>
    </row>
    <row r="959" spans="2:4" ht="14.1" customHeight="1" x14ac:dyDescent="0.25">
      <c r="B959" s="9" t="s">
        <v>52</v>
      </c>
      <c r="C959" s="10">
        <v>4000</v>
      </c>
      <c r="D959" s="10"/>
    </row>
    <row r="960" spans="2:4" ht="14.1" customHeight="1" x14ac:dyDescent="0.25">
      <c r="B960" s="9" t="s">
        <v>31</v>
      </c>
      <c r="C960" s="10">
        <v>5100</v>
      </c>
      <c r="D960" s="10"/>
    </row>
    <row r="961" spans="2:4" ht="14.1" customHeight="1" x14ac:dyDescent="0.25">
      <c r="B961" s="9" t="s">
        <v>143</v>
      </c>
      <c r="C961" s="10">
        <v>5000</v>
      </c>
      <c r="D961" s="10"/>
    </row>
    <row r="962" spans="2:4" ht="14.1" customHeight="1" x14ac:dyDescent="0.25">
      <c r="B962" s="9" t="s">
        <v>329</v>
      </c>
      <c r="C962" s="10">
        <f>20000-10000</f>
        <v>10000</v>
      </c>
      <c r="D962" s="10"/>
    </row>
    <row r="963" spans="2:4" ht="14.1" customHeight="1" x14ac:dyDescent="0.25">
      <c r="B963" s="9" t="s">
        <v>21</v>
      </c>
      <c r="C963" s="10">
        <v>5000</v>
      </c>
      <c r="D963" s="10"/>
    </row>
    <row r="964" spans="2:4" ht="14.1" customHeight="1" x14ac:dyDescent="0.25">
      <c r="B964" s="9" t="s">
        <v>115</v>
      </c>
      <c r="C964" s="10">
        <v>3000</v>
      </c>
      <c r="D964" s="10"/>
    </row>
    <row r="965" spans="2:4" ht="14.1" customHeight="1" x14ac:dyDescent="0.25">
      <c r="B965" s="9" t="s">
        <v>142</v>
      </c>
      <c r="C965" s="10">
        <v>8000</v>
      </c>
      <c r="D965" s="10"/>
    </row>
    <row r="966" spans="2:4" ht="14.1" customHeight="1" x14ac:dyDescent="0.25">
      <c r="B966" s="9" t="s">
        <v>141</v>
      </c>
      <c r="C966" s="10">
        <v>10000</v>
      </c>
      <c r="D966" s="10"/>
    </row>
    <row r="967" spans="2:4" ht="14.1" customHeight="1" x14ac:dyDescent="0.25">
      <c r="B967" s="9" t="s">
        <v>140</v>
      </c>
      <c r="C967" s="10">
        <v>4500</v>
      </c>
      <c r="D967" s="10"/>
    </row>
    <row r="968" spans="2:4" ht="14.1" customHeight="1" x14ac:dyDescent="0.25">
      <c r="B968" s="9" t="s">
        <v>111</v>
      </c>
      <c r="C968" s="10">
        <v>12000</v>
      </c>
      <c r="D968" s="10"/>
    </row>
    <row r="969" spans="2:4" ht="14.1" customHeight="1" x14ac:dyDescent="0.25">
      <c r="B969" s="9" t="s">
        <v>319</v>
      </c>
      <c r="C969" s="10">
        <v>7000</v>
      </c>
      <c r="D969" s="10"/>
    </row>
    <row r="970" spans="2:4" ht="14.1" customHeight="1" x14ac:dyDescent="0.25">
      <c r="B970" s="9" t="s">
        <v>139</v>
      </c>
      <c r="C970" s="10">
        <v>7000</v>
      </c>
      <c r="D970" s="10"/>
    </row>
    <row r="971" spans="2:4" ht="14.1" customHeight="1" x14ac:dyDescent="0.25">
      <c r="B971" s="9" t="s">
        <v>18</v>
      </c>
      <c r="C971" s="10">
        <v>2000</v>
      </c>
      <c r="D971" s="10"/>
    </row>
    <row r="972" spans="2:4" ht="14.1" customHeight="1" x14ac:dyDescent="0.25">
      <c r="B972" s="9" t="s">
        <v>330</v>
      </c>
      <c r="C972" s="10">
        <f>80000-15000</f>
        <v>65000</v>
      </c>
      <c r="D972" s="10"/>
    </row>
    <row r="973" spans="2:4" ht="14.1" customHeight="1" x14ac:dyDescent="0.25">
      <c r="B973" s="9" t="s">
        <v>49</v>
      </c>
      <c r="C973" s="10">
        <v>15000</v>
      </c>
      <c r="D973" s="10"/>
    </row>
    <row r="974" spans="2:4" ht="14.1" customHeight="1" x14ac:dyDescent="0.25">
      <c r="B974" s="9" t="s">
        <v>48</v>
      </c>
      <c r="C974" s="10">
        <v>5000</v>
      </c>
      <c r="D974" s="10"/>
    </row>
    <row r="975" spans="2:4" ht="14.1" customHeight="1" x14ac:dyDescent="0.25">
      <c r="B975" s="6" t="s">
        <v>138</v>
      </c>
      <c r="C975" s="7"/>
      <c r="D975" s="7">
        <f>SUM(C978:C989)</f>
        <v>55172</v>
      </c>
    </row>
    <row r="976" spans="2:4" ht="14.1" customHeight="1" x14ac:dyDescent="0.25">
      <c r="B976" s="6" t="s">
        <v>137</v>
      </c>
      <c r="C976" s="7"/>
      <c r="D976" s="7"/>
    </row>
    <row r="977" spans="2:4" ht="14.1" customHeight="1" x14ac:dyDescent="0.25">
      <c r="B977" s="6" t="s">
        <v>136</v>
      </c>
      <c r="C977" s="7"/>
      <c r="D977" s="7"/>
    </row>
    <row r="978" spans="2:4" ht="14.1" customHeight="1" x14ac:dyDescent="0.25">
      <c r="B978" s="9" t="s">
        <v>24</v>
      </c>
      <c r="C978" s="10">
        <v>8580</v>
      </c>
      <c r="D978" s="11"/>
    </row>
    <row r="979" spans="2:4" ht="14.1" customHeight="1" x14ac:dyDescent="0.25">
      <c r="B979" s="9" t="s">
        <v>23</v>
      </c>
      <c r="C979" s="10">
        <v>6240</v>
      </c>
      <c r="D979" s="10"/>
    </row>
    <row r="980" spans="2:4" ht="14.1" customHeight="1" x14ac:dyDescent="0.25">
      <c r="B980" s="9" t="s">
        <v>99</v>
      </c>
      <c r="C980" s="10">
        <v>4992</v>
      </c>
      <c r="D980" s="10"/>
    </row>
    <row r="981" spans="2:4" ht="14.1" customHeight="1" x14ac:dyDescent="0.25">
      <c r="B981" s="9" t="s">
        <v>98</v>
      </c>
      <c r="C981" s="10">
        <v>4680</v>
      </c>
      <c r="D981" s="10"/>
    </row>
    <row r="982" spans="2:4" ht="14.1" customHeight="1" x14ac:dyDescent="0.25">
      <c r="B982" s="9" t="s">
        <v>13</v>
      </c>
      <c r="C982" s="10">
        <v>3120</v>
      </c>
      <c r="D982" s="10"/>
    </row>
    <row r="983" spans="2:4" ht="14.1" customHeight="1" x14ac:dyDescent="0.25">
      <c r="B983" s="9" t="s">
        <v>116</v>
      </c>
      <c r="C983" s="10">
        <v>2496</v>
      </c>
      <c r="D983" s="10"/>
    </row>
    <row r="984" spans="2:4" ht="14.1" customHeight="1" x14ac:dyDescent="0.25">
      <c r="B984" s="9" t="s">
        <v>21</v>
      </c>
      <c r="C984" s="10">
        <v>10400</v>
      </c>
      <c r="D984" s="10"/>
    </row>
    <row r="985" spans="2:4" ht="14.1" customHeight="1" x14ac:dyDescent="0.25">
      <c r="B985" s="9" t="s">
        <v>115</v>
      </c>
      <c r="C985" s="10">
        <v>1040</v>
      </c>
      <c r="D985" s="10"/>
    </row>
    <row r="986" spans="2:4" ht="14.1" customHeight="1" x14ac:dyDescent="0.25">
      <c r="B986" s="9" t="s">
        <v>51</v>
      </c>
      <c r="C986" s="10">
        <v>4472</v>
      </c>
      <c r="D986" s="10"/>
    </row>
    <row r="987" spans="2:4" ht="14.1" customHeight="1" x14ac:dyDescent="0.25">
      <c r="B987" s="9" t="s">
        <v>110</v>
      </c>
      <c r="C987" s="10">
        <v>832</v>
      </c>
      <c r="D987" s="10"/>
    </row>
    <row r="988" spans="2:4" ht="14.1" customHeight="1" x14ac:dyDescent="0.25">
      <c r="B988" s="9" t="s">
        <v>109</v>
      </c>
      <c r="C988" s="10">
        <v>3120</v>
      </c>
      <c r="D988" s="10"/>
    </row>
    <row r="989" spans="2:4" ht="14.1" customHeight="1" x14ac:dyDescent="0.25">
      <c r="B989" s="9" t="s">
        <v>49</v>
      </c>
      <c r="C989" s="10">
        <v>5200</v>
      </c>
      <c r="D989" s="10"/>
    </row>
    <row r="990" spans="2:4" ht="14.1" customHeight="1" x14ac:dyDescent="0.25">
      <c r="B990" s="6" t="s">
        <v>135</v>
      </c>
      <c r="C990" s="7"/>
      <c r="D990" s="7">
        <f>SUM(C993:C1010)</f>
        <v>307000</v>
      </c>
    </row>
    <row r="991" spans="2:4" ht="14.1" customHeight="1" x14ac:dyDescent="0.25">
      <c r="B991" s="6" t="s">
        <v>134</v>
      </c>
      <c r="C991" s="7"/>
      <c r="D991" s="7"/>
    </row>
    <row r="992" spans="2:4" ht="14.1" customHeight="1" x14ac:dyDescent="0.25">
      <c r="B992" s="6" t="s">
        <v>133</v>
      </c>
      <c r="C992" s="7"/>
      <c r="D992" s="7"/>
    </row>
    <row r="993" spans="2:4" ht="14.1" customHeight="1" x14ac:dyDescent="0.25">
      <c r="B993" s="9" t="s">
        <v>132</v>
      </c>
      <c r="C993" s="10">
        <v>24000</v>
      </c>
      <c r="D993" s="11"/>
    </row>
    <row r="994" spans="2:4" ht="14.1" customHeight="1" x14ac:dyDescent="0.25">
      <c r="B994" s="9" t="s">
        <v>24</v>
      </c>
      <c r="C994" s="10">
        <f>3600+3600+17200</f>
        <v>24400</v>
      </c>
      <c r="D994" s="10"/>
    </row>
    <row r="995" spans="2:4" ht="14.1" customHeight="1" x14ac:dyDescent="0.25">
      <c r="B995" s="9" t="s">
        <v>23</v>
      </c>
      <c r="C995" s="10">
        <v>33000</v>
      </c>
      <c r="D995" s="10"/>
    </row>
    <row r="996" spans="2:4" ht="14.1" customHeight="1" x14ac:dyDescent="0.25">
      <c r="B996" s="9" t="s">
        <v>33</v>
      </c>
      <c r="C996" s="10">
        <v>6000</v>
      </c>
      <c r="D996" s="10"/>
    </row>
    <row r="997" spans="2:4" ht="14.1" customHeight="1" x14ac:dyDescent="0.25">
      <c r="B997" s="9" t="s">
        <v>99</v>
      </c>
      <c r="C997" s="10">
        <v>3000</v>
      </c>
      <c r="D997" s="12"/>
    </row>
    <row r="998" spans="2:4" ht="14.1" customHeight="1" x14ac:dyDescent="0.25">
      <c r="B998" s="9" t="s">
        <v>32</v>
      </c>
      <c r="C998" s="10">
        <v>3600</v>
      </c>
      <c r="D998" s="12"/>
    </row>
    <row r="999" spans="2:4" ht="14.1" customHeight="1" x14ac:dyDescent="0.25">
      <c r="B999" s="9" t="s">
        <v>98</v>
      </c>
      <c r="C999" s="10">
        <v>6000</v>
      </c>
      <c r="D999" s="10"/>
    </row>
    <row r="1000" spans="2:4" ht="14.1" customHeight="1" x14ac:dyDescent="0.25">
      <c r="B1000" s="9" t="s">
        <v>239</v>
      </c>
      <c r="C1000" s="10">
        <f>3000</f>
        <v>3000</v>
      </c>
      <c r="D1000" s="10"/>
    </row>
    <row r="1001" spans="2:4" ht="14.1" customHeight="1" x14ac:dyDescent="0.25">
      <c r="B1001" s="9" t="s">
        <v>15</v>
      </c>
      <c r="C1001" s="10">
        <v>2000</v>
      </c>
      <c r="D1001" s="10"/>
    </row>
    <row r="1002" spans="2:4" ht="14.1" customHeight="1" x14ac:dyDescent="0.25">
      <c r="B1002" s="9" t="s">
        <v>71</v>
      </c>
      <c r="C1002" s="10">
        <v>2000</v>
      </c>
      <c r="D1002" s="10"/>
    </row>
    <row r="1003" spans="2:4" ht="14.1" customHeight="1" x14ac:dyDescent="0.25">
      <c r="B1003" s="9" t="s">
        <v>54</v>
      </c>
      <c r="C1003" s="10">
        <v>2000</v>
      </c>
      <c r="D1003" s="10"/>
    </row>
    <row r="1004" spans="2:4" ht="14.1" customHeight="1" x14ac:dyDescent="0.25">
      <c r="B1004" s="9" t="s">
        <v>14</v>
      </c>
      <c r="C1004" s="10">
        <v>30000</v>
      </c>
      <c r="D1004" s="10"/>
    </row>
    <row r="1005" spans="2:4" ht="14.1" customHeight="1" x14ac:dyDescent="0.25">
      <c r="B1005" s="9" t="s">
        <v>13</v>
      </c>
      <c r="C1005" s="10">
        <v>90000</v>
      </c>
      <c r="D1005" s="10"/>
    </row>
    <row r="1006" spans="2:4" ht="14.1" customHeight="1" x14ac:dyDescent="0.25">
      <c r="B1006" s="9" t="s">
        <v>52</v>
      </c>
      <c r="C1006" s="10">
        <f>8000+55000+3000+3000</f>
        <v>69000</v>
      </c>
      <c r="D1006" s="10"/>
    </row>
    <row r="1007" spans="2:4" ht="14.1" customHeight="1" x14ac:dyDescent="0.25">
      <c r="B1007" s="9" t="s">
        <v>22</v>
      </c>
      <c r="C1007" s="10">
        <f>2000</f>
        <v>2000</v>
      </c>
      <c r="D1007" s="10"/>
    </row>
    <row r="1008" spans="2:4" ht="14.1" customHeight="1" x14ac:dyDescent="0.25">
      <c r="B1008" s="9" t="s">
        <v>143</v>
      </c>
      <c r="C1008" s="10">
        <f>3000</f>
        <v>3000</v>
      </c>
      <c r="D1008" s="10"/>
    </row>
    <row r="1009" spans="2:4" ht="14.1" customHeight="1" x14ac:dyDescent="0.25">
      <c r="B1009" s="9" t="s">
        <v>115</v>
      </c>
      <c r="C1009" s="10">
        <v>2000</v>
      </c>
      <c r="D1009" s="10"/>
    </row>
    <row r="1010" spans="2:4" ht="14.1" customHeight="1" x14ac:dyDescent="0.25">
      <c r="B1010" s="9" t="s">
        <v>18</v>
      </c>
      <c r="C1010" s="10">
        <f>2000</f>
        <v>2000</v>
      </c>
      <c r="D1010" s="10"/>
    </row>
    <row r="1011" spans="2:4" ht="14.1" customHeight="1" x14ac:dyDescent="0.25">
      <c r="B1011" s="6" t="s">
        <v>241</v>
      </c>
      <c r="C1011" s="7"/>
      <c r="D1011" s="7">
        <f>SUM(C1014:C1030)</f>
        <v>124100</v>
      </c>
    </row>
    <row r="1012" spans="2:4" ht="14.1" customHeight="1" x14ac:dyDescent="0.25">
      <c r="B1012" s="6" t="s">
        <v>240</v>
      </c>
      <c r="C1012" s="7"/>
      <c r="D1012" s="7"/>
    </row>
    <row r="1013" spans="2:4" ht="14.1" customHeight="1" x14ac:dyDescent="0.25">
      <c r="B1013" s="6" t="s">
        <v>133</v>
      </c>
      <c r="C1013" s="7"/>
      <c r="D1013" s="7"/>
    </row>
    <row r="1014" spans="2:4" ht="14.1" customHeight="1" x14ac:dyDescent="0.25">
      <c r="B1014" s="9" t="s">
        <v>24</v>
      </c>
      <c r="C1014" s="10">
        <v>9900</v>
      </c>
      <c r="D1014" s="11"/>
    </row>
    <row r="1015" spans="2:4" ht="14.1" customHeight="1" x14ac:dyDescent="0.25">
      <c r="B1015" s="9" t="s">
        <v>23</v>
      </c>
      <c r="C1015" s="10">
        <v>9600</v>
      </c>
      <c r="D1015" s="10"/>
    </row>
    <row r="1016" spans="2:4" ht="14.1" customHeight="1" x14ac:dyDescent="0.25">
      <c r="B1016" s="9" t="s">
        <v>33</v>
      </c>
      <c r="C1016" s="10">
        <v>3200</v>
      </c>
      <c r="D1016" s="10"/>
    </row>
    <row r="1017" spans="2:4" ht="14.1" customHeight="1" x14ac:dyDescent="0.25">
      <c r="B1017" s="9" t="s">
        <v>99</v>
      </c>
      <c r="C1017" s="10">
        <v>13600</v>
      </c>
      <c r="D1017" s="10"/>
    </row>
    <row r="1018" spans="2:4" ht="14.1" customHeight="1" x14ac:dyDescent="0.25">
      <c r="B1018" s="9" t="s">
        <v>98</v>
      </c>
      <c r="C1018" s="10">
        <v>50000</v>
      </c>
      <c r="D1018" s="10"/>
    </row>
    <row r="1019" spans="2:4" ht="14.1" customHeight="1" x14ac:dyDescent="0.25">
      <c r="B1019" s="9" t="s">
        <v>239</v>
      </c>
      <c r="C1019" s="10">
        <v>1000</v>
      </c>
      <c r="D1019" s="10"/>
    </row>
    <row r="1020" spans="2:4" ht="14.1" customHeight="1" x14ac:dyDescent="0.25">
      <c r="B1020" s="9" t="s">
        <v>72</v>
      </c>
      <c r="C1020" s="10">
        <v>500</v>
      </c>
      <c r="D1020" s="10"/>
    </row>
    <row r="1021" spans="2:4" ht="14.1" customHeight="1" x14ac:dyDescent="0.25">
      <c r="B1021" s="9" t="s">
        <v>54</v>
      </c>
      <c r="C1021" s="10">
        <v>1000</v>
      </c>
      <c r="D1021" s="10"/>
    </row>
    <row r="1022" spans="2:4" ht="14.1" customHeight="1" x14ac:dyDescent="0.25">
      <c r="B1022" s="9" t="s">
        <v>238</v>
      </c>
      <c r="C1022" s="10">
        <v>3000</v>
      </c>
      <c r="D1022" s="10"/>
    </row>
    <row r="1023" spans="2:4" ht="14.1" customHeight="1" x14ac:dyDescent="0.25">
      <c r="B1023" s="9" t="s">
        <v>116</v>
      </c>
      <c r="C1023" s="10">
        <v>1800</v>
      </c>
      <c r="D1023" s="10"/>
    </row>
    <row r="1024" spans="2:4" ht="14.1" customHeight="1" x14ac:dyDescent="0.25">
      <c r="B1024" s="9" t="s">
        <v>115</v>
      </c>
      <c r="C1024" s="10">
        <v>1500</v>
      </c>
      <c r="D1024" s="10"/>
    </row>
    <row r="1025" spans="2:4" ht="14.1" customHeight="1" x14ac:dyDescent="0.25">
      <c r="B1025" s="9" t="s">
        <v>141</v>
      </c>
      <c r="C1025" s="10">
        <v>2000</v>
      </c>
      <c r="D1025" s="12"/>
    </row>
    <row r="1026" spans="2:4" ht="14.1" customHeight="1" x14ac:dyDescent="0.25">
      <c r="B1026" s="9" t="s">
        <v>51</v>
      </c>
      <c r="C1026" s="10">
        <v>1000</v>
      </c>
      <c r="D1026" s="10"/>
    </row>
    <row r="1027" spans="2:4" ht="14.1" customHeight="1" x14ac:dyDescent="0.25">
      <c r="B1027" s="9" t="s">
        <v>331</v>
      </c>
      <c r="C1027" s="10">
        <v>1000</v>
      </c>
      <c r="D1027" s="10"/>
    </row>
    <row r="1028" spans="2:4" ht="14.1" customHeight="1" x14ac:dyDescent="0.25">
      <c r="B1028" s="9" t="s">
        <v>172</v>
      </c>
      <c r="C1028" s="10">
        <v>3000</v>
      </c>
      <c r="D1028" s="10"/>
    </row>
    <row r="1029" spans="2:4" ht="14.1" customHeight="1" x14ac:dyDescent="0.25">
      <c r="B1029" s="9" t="s">
        <v>29</v>
      </c>
      <c r="C1029" s="10">
        <v>10000</v>
      </c>
      <c r="D1029" s="10"/>
    </row>
    <row r="1030" spans="2:4" ht="14.1" customHeight="1" x14ac:dyDescent="0.25">
      <c r="B1030" s="9" t="s">
        <v>106</v>
      </c>
      <c r="C1030" s="10">
        <v>12000</v>
      </c>
      <c r="D1030" s="10"/>
    </row>
    <row r="1031" spans="2:4" ht="14.1" customHeight="1" x14ac:dyDescent="0.25">
      <c r="B1031" s="6" t="s">
        <v>131</v>
      </c>
      <c r="C1031" s="7"/>
      <c r="D1031" s="7">
        <f>SUM(C1034:C1047)</f>
        <v>822407</v>
      </c>
    </row>
    <row r="1032" spans="2:4" ht="14.1" customHeight="1" x14ac:dyDescent="0.25">
      <c r="B1032" s="6" t="s">
        <v>130</v>
      </c>
      <c r="C1032" s="7"/>
      <c r="D1032" s="7"/>
    </row>
    <row r="1033" spans="2:4" ht="14.1" customHeight="1" x14ac:dyDescent="0.25">
      <c r="B1033" s="6" t="s">
        <v>127</v>
      </c>
      <c r="C1033" s="7"/>
      <c r="D1033" s="7"/>
    </row>
    <row r="1034" spans="2:4" ht="14.1" customHeight="1" x14ac:dyDescent="0.25">
      <c r="B1034" s="9" t="s">
        <v>44</v>
      </c>
      <c r="C1034" s="10">
        <v>570943</v>
      </c>
      <c r="D1034" s="11"/>
    </row>
    <row r="1035" spans="2:4" ht="14.1" customHeight="1" x14ac:dyDescent="0.25">
      <c r="B1035" s="9" t="s">
        <v>43</v>
      </c>
      <c r="C1035" s="10">
        <v>10685</v>
      </c>
      <c r="D1035" s="10"/>
    </row>
    <row r="1036" spans="2:4" ht="14.1" customHeight="1" x14ac:dyDescent="0.25">
      <c r="B1036" s="9" t="s">
        <v>60</v>
      </c>
      <c r="C1036" s="10">
        <v>89051</v>
      </c>
      <c r="D1036" s="10"/>
    </row>
    <row r="1037" spans="2:4" ht="14.1" customHeight="1" x14ac:dyDescent="0.25">
      <c r="B1037" s="9" t="s">
        <v>58</v>
      </c>
      <c r="C1037" s="10">
        <v>37440</v>
      </c>
      <c r="D1037" s="10"/>
    </row>
    <row r="1038" spans="2:4" ht="14.1" customHeight="1" x14ac:dyDescent="0.25">
      <c r="B1038" s="9" t="s">
        <v>57</v>
      </c>
      <c r="C1038" s="10">
        <v>14400</v>
      </c>
      <c r="D1038" s="10"/>
    </row>
    <row r="1039" spans="2:4" ht="14.1" customHeight="1" x14ac:dyDescent="0.25">
      <c r="B1039" s="9" t="s">
        <v>56</v>
      </c>
      <c r="C1039" s="10">
        <v>9194</v>
      </c>
      <c r="D1039" s="10"/>
    </row>
    <row r="1040" spans="2:4" ht="14.1" customHeight="1" x14ac:dyDescent="0.25">
      <c r="B1040" s="9" t="s">
        <v>55</v>
      </c>
      <c r="C1040" s="10">
        <v>9194</v>
      </c>
      <c r="D1040" s="10"/>
    </row>
    <row r="1041" spans="2:4" ht="14.1" customHeight="1" x14ac:dyDescent="0.25">
      <c r="B1041" s="9" t="s">
        <v>24</v>
      </c>
      <c r="C1041" s="10">
        <v>10000</v>
      </c>
      <c r="D1041" s="10"/>
    </row>
    <row r="1042" spans="2:4" ht="14.1" customHeight="1" x14ac:dyDescent="0.25">
      <c r="B1042" s="9" t="s">
        <v>23</v>
      </c>
      <c r="C1042" s="10">
        <v>8500</v>
      </c>
      <c r="D1042" s="10"/>
    </row>
    <row r="1043" spans="2:4" ht="14.1" customHeight="1" x14ac:dyDescent="0.25">
      <c r="B1043" s="9" t="s">
        <v>99</v>
      </c>
      <c r="C1043" s="10">
        <v>500</v>
      </c>
      <c r="D1043" s="10"/>
    </row>
    <row r="1044" spans="2:4" ht="14.1" customHeight="1" x14ac:dyDescent="0.25">
      <c r="B1044" s="9" t="s">
        <v>98</v>
      </c>
      <c r="C1044" s="10">
        <v>3000</v>
      </c>
      <c r="D1044" s="10"/>
    </row>
    <row r="1045" spans="2:4" ht="14.1" customHeight="1" x14ac:dyDescent="0.25">
      <c r="B1045" s="9" t="s">
        <v>237</v>
      </c>
      <c r="C1045" s="10">
        <v>7000</v>
      </c>
      <c r="D1045" s="10"/>
    </row>
    <row r="1046" spans="2:4" ht="14.1" customHeight="1" x14ac:dyDescent="0.25">
      <c r="B1046" s="9" t="s">
        <v>49</v>
      </c>
      <c r="C1046" s="10">
        <v>2500</v>
      </c>
      <c r="D1046" s="10"/>
    </row>
    <row r="1047" spans="2:4" ht="14.1" customHeight="1" x14ac:dyDescent="0.25">
      <c r="B1047" s="9" t="s">
        <v>236</v>
      </c>
      <c r="C1047" s="10">
        <f>100000-50000</f>
        <v>50000</v>
      </c>
      <c r="D1047" s="10"/>
    </row>
    <row r="1048" spans="2:4" ht="14.1" customHeight="1" x14ac:dyDescent="0.25">
      <c r="B1048" s="6" t="s">
        <v>129</v>
      </c>
      <c r="C1048" s="7"/>
      <c r="D1048" s="7">
        <f>SUM(C1051:C1062)</f>
        <v>236739</v>
      </c>
    </row>
    <row r="1049" spans="2:4" ht="14.1" customHeight="1" x14ac:dyDescent="0.25">
      <c r="B1049" s="6" t="s">
        <v>128</v>
      </c>
      <c r="C1049" s="7"/>
      <c r="D1049" s="7"/>
    </row>
    <row r="1050" spans="2:4" ht="14.1" customHeight="1" x14ac:dyDescent="0.25">
      <c r="B1050" s="6" t="s">
        <v>127</v>
      </c>
      <c r="C1050" s="7"/>
      <c r="D1050" s="7"/>
    </row>
    <row r="1051" spans="2:4" ht="14.1" customHeight="1" x14ac:dyDescent="0.25">
      <c r="B1051" s="9" t="s">
        <v>44</v>
      </c>
      <c r="C1051" s="10">
        <v>83837</v>
      </c>
      <c r="D1051" s="11"/>
    </row>
    <row r="1052" spans="2:4" ht="14.1" customHeight="1" x14ac:dyDescent="0.25">
      <c r="B1052" s="9" t="s">
        <v>43</v>
      </c>
      <c r="C1052" s="10">
        <v>2287</v>
      </c>
      <c r="D1052" s="10"/>
    </row>
    <row r="1053" spans="2:4" ht="14.1" customHeight="1" x14ac:dyDescent="0.25">
      <c r="B1053" s="9" t="s">
        <v>60</v>
      </c>
      <c r="C1053" s="10">
        <v>19055</v>
      </c>
      <c r="D1053" s="10"/>
    </row>
    <row r="1054" spans="2:4" ht="14.1" customHeight="1" x14ac:dyDescent="0.25">
      <c r="B1054" s="9" t="s">
        <v>58</v>
      </c>
      <c r="C1054" s="10">
        <v>18720</v>
      </c>
      <c r="D1054" s="10"/>
    </row>
    <row r="1055" spans="2:4" ht="14.1" customHeight="1" x14ac:dyDescent="0.25">
      <c r="B1055" s="9" t="s">
        <v>57</v>
      </c>
      <c r="C1055" s="10">
        <v>7200</v>
      </c>
      <c r="D1055" s="10"/>
    </row>
    <row r="1056" spans="2:4" ht="14.1" customHeight="1" x14ac:dyDescent="0.25">
      <c r="B1056" s="9" t="s">
        <v>56</v>
      </c>
      <c r="C1056" s="10">
        <v>13720</v>
      </c>
      <c r="D1056" s="10"/>
    </row>
    <row r="1057" spans="2:4" ht="14.1" customHeight="1" x14ac:dyDescent="0.25">
      <c r="B1057" s="9" t="s">
        <v>55</v>
      </c>
      <c r="C1057" s="10">
        <v>13720</v>
      </c>
      <c r="D1057" s="10"/>
    </row>
    <row r="1058" spans="2:4" ht="14.1" customHeight="1" x14ac:dyDescent="0.25">
      <c r="B1058" s="9" t="s">
        <v>24</v>
      </c>
      <c r="C1058" s="10">
        <v>4000</v>
      </c>
      <c r="D1058" s="10"/>
    </row>
    <row r="1059" spans="2:4" ht="14.1" customHeight="1" x14ac:dyDescent="0.25">
      <c r="B1059" s="9" t="s">
        <v>23</v>
      </c>
      <c r="C1059" s="10">
        <v>500</v>
      </c>
      <c r="D1059" s="10"/>
    </row>
    <row r="1060" spans="2:4" ht="14.1" customHeight="1" x14ac:dyDescent="0.25">
      <c r="B1060" s="9" t="s">
        <v>99</v>
      </c>
      <c r="C1060" s="10">
        <v>200</v>
      </c>
      <c r="D1060" s="10"/>
    </row>
    <row r="1061" spans="2:4" ht="14.1" customHeight="1" x14ac:dyDescent="0.25">
      <c r="B1061" s="9" t="s">
        <v>98</v>
      </c>
      <c r="C1061" s="10">
        <v>1000</v>
      </c>
      <c r="D1061" s="10"/>
    </row>
    <row r="1062" spans="2:4" ht="14.1" customHeight="1" x14ac:dyDescent="0.25">
      <c r="B1062" s="9" t="s">
        <v>19</v>
      </c>
      <c r="C1062" s="10">
        <f>122500-50000</f>
        <v>72500</v>
      </c>
      <c r="D1062" s="10"/>
    </row>
    <row r="1063" spans="2:4" ht="14.1" customHeight="1" x14ac:dyDescent="0.25">
      <c r="B1063" s="6" t="s">
        <v>67</v>
      </c>
      <c r="C1063" s="7"/>
      <c r="D1063" s="7">
        <f>SUM(C1066:C1087)</f>
        <v>2203860</v>
      </c>
    </row>
    <row r="1064" spans="2:4" ht="14.1" customHeight="1" x14ac:dyDescent="0.25">
      <c r="B1064" s="6" t="s">
        <v>126</v>
      </c>
      <c r="C1064" s="7"/>
      <c r="D1064" s="7"/>
    </row>
    <row r="1065" spans="2:4" ht="14.1" customHeight="1" x14ac:dyDescent="0.25">
      <c r="B1065" s="6" t="s">
        <v>125</v>
      </c>
      <c r="C1065" s="7"/>
      <c r="D1065" s="7"/>
    </row>
    <row r="1066" spans="2:4" ht="14.1" customHeight="1" x14ac:dyDescent="0.25">
      <c r="B1066" s="9" t="s">
        <v>44</v>
      </c>
      <c r="C1066" s="10">
        <v>1378090</v>
      </c>
      <c r="D1066" s="11"/>
    </row>
    <row r="1067" spans="2:4" ht="14.1" customHeight="1" x14ac:dyDescent="0.25">
      <c r="B1067" s="9" t="s">
        <v>43</v>
      </c>
      <c r="C1067" s="10">
        <v>27162</v>
      </c>
      <c r="D1067" s="10"/>
    </row>
    <row r="1068" spans="2:4" ht="14.1" customHeight="1" x14ac:dyDescent="0.25">
      <c r="B1068" s="9" t="s">
        <v>60</v>
      </c>
      <c r="C1068" s="10">
        <v>226352</v>
      </c>
      <c r="D1068" s="10"/>
    </row>
    <row r="1069" spans="2:4" ht="14.1" customHeight="1" x14ac:dyDescent="0.25">
      <c r="B1069" s="9" t="s">
        <v>58</v>
      </c>
      <c r="C1069" s="10">
        <v>121680</v>
      </c>
      <c r="D1069" s="10"/>
    </row>
    <row r="1070" spans="2:4" ht="14.1" customHeight="1" x14ac:dyDescent="0.25">
      <c r="B1070" s="9" t="s">
        <v>57</v>
      </c>
      <c r="C1070" s="10">
        <v>46800</v>
      </c>
      <c r="D1070" s="10"/>
    </row>
    <row r="1071" spans="2:4" ht="14.1" customHeight="1" x14ac:dyDescent="0.25">
      <c r="B1071" s="9" t="s">
        <v>56</v>
      </c>
      <c r="C1071" s="10">
        <v>41575</v>
      </c>
      <c r="D1071" s="10"/>
    </row>
    <row r="1072" spans="2:4" ht="14.1" customHeight="1" x14ac:dyDescent="0.25">
      <c r="B1072" s="9" t="s">
        <v>55</v>
      </c>
      <c r="C1072" s="10">
        <v>41575</v>
      </c>
      <c r="D1072" s="10"/>
    </row>
    <row r="1073" spans="2:4" ht="14.1" customHeight="1" x14ac:dyDescent="0.25">
      <c r="B1073" s="9" t="s">
        <v>24</v>
      </c>
      <c r="C1073" s="10">
        <v>53098</v>
      </c>
      <c r="D1073" s="10"/>
    </row>
    <row r="1074" spans="2:4" ht="14.1" customHeight="1" x14ac:dyDescent="0.25">
      <c r="B1074" s="9" t="s">
        <v>23</v>
      </c>
      <c r="C1074" s="10">
        <v>54509</v>
      </c>
      <c r="D1074" s="10"/>
    </row>
    <row r="1075" spans="2:4" ht="14.1" customHeight="1" x14ac:dyDescent="0.25">
      <c r="B1075" s="9" t="s">
        <v>33</v>
      </c>
      <c r="C1075" s="10">
        <v>2047</v>
      </c>
      <c r="D1075" s="10"/>
    </row>
    <row r="1076" spans="2:4" ht="14.1" customHeight="1" x14ac:dyDescent="0.25">
      <c r="B1076" s="9" t="s">
        <v>99</v>
      </c>
      <c r="C1076" s="10">
        <v>2993</v>
      </c>
      <c r="D1076" s="10"/>
    </row>
    <row r="1077" spans="2:4" ht="14.1" customHeight="1" x14ac:dyDescent="0.25">
      <c r="B1077" s="9" t="s">
        <v>98</v>
      </c>
      <c r="C1077" s="10">
        <v>20728</v>
      </c>
      <c r="D1077" s="10"/>
    </row>
    <row r="1078" spans="2:4" ht="14.1" customHeight="1" x14ac:dyDescent="0.25">
      <c r="B1078" s="9" t="s">
        <v>54</v>
      </c>
      <c r="C1078" s="10">
        <v>624</v>
      </c>
      <c r="D1078" s="10"/>
    </row>
    <row r="1079" spans="2:4" ht="14.1" customHeight="1" x14ac:dyDescent="0.25">
      <c r="B1079" s="9" t="s">
        <v>13</v>
      </c>
      <c r="C1079" s="10">
        <v>1176</v>
      </c>
      <c r="D1079" s="10"/>
    </row>
    <row r="1080" spans="2:4" ht="14.1" customHeight="1" x14ac:dyDescent="0.25">
      <c r="B1080" s="9" t="s">
        <v>116</v>
      </c>
      <c r="C1080" s="10">
        <v>248</v>
      </c>
      <c r="D1080" s="10"/>
    </row>
    <row r="1081" spans="2:4" ht="14.1" customHeight="1" x14ac:dyDescent="0.25">
      <c r="B1081" s="9" t="s">
        <v>21</v>
      </c>
      <c r="C1081" s="10">
        <v>1248</v>
      </c>
      <c r="D1081" s="10"/>
    </row>
    <row r="1082" spans="2:4" ht="14.1" customHeight="1" x14ac:dyDescent="0.25">
      <c r="B1082" s="9" t="s">
        <v>51</v>
      </c>
      <c r="C1082" s="10">
        <v>6000</v>
      </c>
      <c r="D1082" s="10"/>
    </row>
    <row r="1083" spans="2:4" ht="14.1" customHeight="1" x14ac:dyDescent="0.25">
      <c r="B1083" s="9" t="s">
        <v>140</v>
      </c>
      <c r="C1083" s="10">
        <v>594</v>
      </c>
      <c r="D1083" s="10"/>
    </row>
    <row r="1084" spans="2:4" ht="14.1" customHeight="1" x14ac:dyDescent="0.25">
      <c r="B1084" s="9" t="s">
        <v>300</v>
      </c>
      <c r="C1084" s="10">
        <v>174580</v>
      </c>
      <c r="D1084" s="10"/>
    </row>
    <row r="1085" spans="2:4" ht="14.1" customHeight="1" x14ac:dyDescent="0.25">
      <c r="B1085" s="9" t="s">
        <v>18</v>
      </c>
      <c r="C1085" s="10">
        <v>1248</v>
      </c>
      <c r="D1085" s="10"/>
    </row>
    <row r="1086" spans="2:4" ht="14.1" customHeight="1" x14ac:dyDescent="0.25">
      <c r="B1086" s="9" t="s">
        <v>49</v>
      </c>
      <c r="C1086" s="10">
        <v>740</v>
      </c>
      <c r="D1086" s="10"/>
    </row>
    <row r="1087" spans="2:4" ht="14.1" customHeight="1" x14ac:dyDescent="0.25">
      <c r="B1087" s="9" t="s">
        <v>233</v>
      </c>
      <c r="C1087" s="10">
        <v>793</v>
      </c>
      <c r="D1087" s="10"/>
    </row>
    <row r="1088" spans="2:4" ht="14.1" customHeight="1" x14ac:dyDescent="0.25">
      <c r="B1088" s="6" t="s">
        <v>124</v>
      </c>
      <c r="C1088" s="7"/>
      <c r="D1088" s="7">
        <f>SUM(C1091:C1104)</f>
        <v>3775746</v>
      </c>
    </row>
    <row r="1089" spans="2:4" ht="14.1" customHeight="1" x14ac:dyDescent="0.25">
      <c r="B1089" s="6" t="s">
        <v>123</v>
      </c>
      <c r="C1089" s="7"/>
      <c r="D1089" s="7"/>
    </row>
    <row r="1090" spans="2:4" ht="14.1" customHeight="1" x14ac:dyDescent="0.25">
      <c r="B1090" s="6" t="s">
        <v>122</v>
      </c>
      <c r="C1090" s="7"/>
      <c r="D1090" s="7"/>
    </row>
    <row r="1091" spans="2:4" ht="14.1" customHeight="1" x14ac:dyDescent="0.25">
      <c r="B1091" s="9" t="s">
        <v>44</v>
      </c>
      <c r="C1091" s="10">
        <v>881995</v>
      </c>
      <c r="D1091" s="11"/>
    </row>
    <row r="1092" spans="2:4" ht="14.1" customHeight="1" x14ac:dyDescent="0.25">
      <c r="B1092" s="9" t="s">
        <v>43</v>
      </c>
      <c r="C1092" s="10">
        <v>18119</v>
      </c>
      <c r="D1092" s="10"/>
    </row>
    <row r="1093" spans="2:4" ht="14.1" customHeight="1" x14ac:dyDescent="0.25">
      <c r="B1093" s="9" t="s">
        <v>60</v>
      </c>
      <c r="C1093" s="10">
        <v>151004</v>
      </c>
      <c r="D1093" s="10"/>
    </row>
    <row r="1094" spans="2:4" ht="14.1" customHeight="1" x14ac:dyDescent="0.25">
      <c r="B1094" s="9" t="s">
        <v>58</v>
      </c>
      <c r="C1094" s="10">
        <v>74880</v>
      </c>
      <c r="D1094" s="10"/>
    </row>
    <row r="1095" spans="2:4" ht="14.1" customHeight="1" x14ac:dyDescent="0.25">
      <c r="B1095" s="9" t="s">
        <v>57</v>
      </c>
      <c r="C1095" s="10">
        <v>28800</v>
      </c>
      <c r="D1095" s="10"/>
    </row>
    <row r="1096" spans="2:4" ht="14.1" customHeight="1" x14ac:dyDescent="0.25">
      <c r="B1096" s="9" t="s">
        <v>56</v>
      </c>
      <c r="C1096" s="10">
        <v>50774</v>
      </c>
      <c r="D1096" s="10"/>
    </row>
    <row r="1097" spans="2:4" ht="14.1" customHeight="1" x14ac:dyDescent="0.25">
      <c r="B1097" s="9" t="s">
        <v>55</v>
      </c>
      <c r="C1097" s="10">
        <v>50774</v>
      </c>
      <c r="D1097" s="10"/>
    </row>
    <row r="1098" spans="2:4" ht="14.1" customHeight="1" x14ac:dyDescent="0.25">
      <c r="B1098" s="9" t="s">
        <v>24</v>
      </c>
      <c r="C1098" s="10">
        <v>15000</v>
      </c>
      <c r="D1098" s="10"/>
    </row>
    <row r="1099" spans="2:4" ht="14.1" customHeight="1" x14ac:dyDescent="0.25">
      <c r="B1099" s="9" t="s">
        <v>23</v>
      </c>
      <c r="C1099" s="10">
        <v>21500</v>
      </c>
      <c r="D1099" s="10"/>
    </row>
    <row r="1100" spans="2:4" ht="14.1" customHeight="1" x14ac:dyDescent="0.25">
      <c r="B1100" s="9" t="s">
        <v>33</v>
      </c>
      <c r="C1100" s="10">
        <v>7500</v>
      </c>
      <c r="D1100" s="10"/>
    </row>
    <row r="1101" spans="2:4" ht="14.1" customHeight="1" x14ac:dyDescent="0.25">
      <c r="B1101" s="9" t="s">
        <v>99</v>
      </c>
      <c r="C1101" s="10">
        <v>4000</v>
      </c>
      <c r="D1101" s="10"/>
    </row>
    <row r="1102" spans="2:4" ht="14.1" customHeight="1" x14ac:dyDescent="0.25">
      <c r="B1102" s="9" t="s">
        <v>98</v>
      </c>
      <c r="C1102" s="10">
        <v>188000</v>
      </c>
      <c r="D1102" s="10"/>
    </row>
    <row r="1103" spans="2:4" ht="14.1" customHeight="1" x14ac:dyDescent="0.25">
      <c r="B1103" s="9" t="s">
        <v>107</v>
      </c>
      <c r="C1103" s="10">
        <v>154800</v>
      </c>
      <c r="D1103" s="10"/>
    </row>
    <row r="1104" spans="2:4" ht="14.1" customHeight="1" x14ac:dyDescent="0.25">
      <c r="B1104" s="9" t="s">
        <v>17</v>
      </c>
      <c r="C1104" s="10">
        <f>11623000-9495000+600</f>
        <v>2128600</v>
      </c>
      <c r="D1104" s="10"/>
    </row>
    <row r="1105" spans="2:4" ht="14.1" customHeight="1" x14ac:dyDescent="0.25">
      <c r="B1105" s="6" t="s">
        <v>121</v>
      </c>
      <c r="C1105" s="7"/>
      <c r="D1105" s="7">
        <f>SUM(C1108:C1126)</f>
        <v>488578</v>
      </c>
    </row>
    <row r="1106" spans="2:4" ht="14.1" customHeight="1" x14ac:dyDescent="0.25">
      <c r="B1106" s="6" t="s">
        <v>120</v>
      </c>
      <c r="C1106" s="7"/>
      <c r="D1106" s="7"/>
    </row>
    <row r="1107" spans="2:4" ht="14.1" customHeight="1" x14ac:dyDescent="0.25">
      <c r="B1107" s="6" t="s">
        <v>103</v>
      </c>
      <c r="C1107" s="7"/>
      <c r="D1107" s="7"/>
    </row>
    <row r="1108" spans="2:4" ht="14.1" customHeight="1" x14ac:dyDescent="0.25">
      <c r="B1108" s="9" t="s">
        <v>44</v>
      </c>
      <c r="C1108" s="10">
        <v>241373</v>
      </c>
      <c r="D1108" s="11"/>
    </row>
    <row r="1109" spans="2:4" ht="14.1" customHeight="1" x14ac:dyDescent="0.25">
      <c r="B1109" s="9" t="s">
        <v>43</v>
      </c>
      <c r="C1109" s="10">
        <v>6647</v>
      </c>
      <c r="D1109" s="10"/>
    </row>
    <row r="1110" spans="2:4" ht="14.1" customHeight="1" x14ac:dyDescent="0.25">
      <c r="B1110" s="9" t="s">
        <v>60</v>
      </c>
      <c r="C1110" s="10">
        <v>55404</v>
      </c>
      <c r="D1110" s="10"/>
    </row>
    <row r="1111" spans="2:4" ht="14.1" customHeight="1" x14ac:dyDescent="0.25">
      <c r="B1111" s="9" t="s">
        <v>58</v>
      </c>
      <c r="C1111" s="10">
        <v>56160</v>
      </c>
      <c r="D1111" s="10"/>
    </row>
    <row r="1112" spans="2:4" ht="14.1" customHeight="1" x14ac:dyDescent="0.25">
      <c r="B1112" s="9" t="s">
        <v>57</v>
      </c>
      <c r="C1112" s="10">
        <v>21600</v>
      </c>
      <c r="D1112" s="10"/>
    </row>
    <row r="1113" spans="2:4" ht="14.1" customHeight="1" x14ac:dyDescent="0.25">
      <c r="B1113" s="9" t="s">
        <v>56</v>
      </c>
      <c r="C1113" s="10">
        <v>39892</v>
      </c>
      <c r="D1113" s="10"/>
    </row>
    <row r="1114" spans="2:4" ht="14.1" customHeight="1" x14ac:dyDescent="0.25">
      <c r="B1114" s="9" t="s">
        <v>55</v>
      </c>
      <c r="C1114" s="10">
        <v>39892</v>
      </c>
      <c r="D1114" s="10"/>
    </row>
    <row r="1115" spans="2:4" ht="14.1" customHeight="1" x14ac:dyDescent="0.25">
      <c r="B1115" s="9" t="s">
        <v>24</v>
      </c>
      <c r="C1115" s="10">
        <v>7550</v>
      </c>
      <c r="D1115" s="10"/>
    </row>
    <row r="1116" spans="2:4" ht="14.1" customHeight="1" x14ac:dyDescent="0.25">
      <c r="B1116" s="9" t="s">
        <v>23</v>
      </c>
      <c r="C1116" s="10">
        <v>3000</v>
      </c>
      <c r="D1116" s="10"/>
    </row>
    <row r="1117" spans="2:4" ht="14.1" customHeight="1" x14ac:dyDescent="0.25">
      <c r="B1117" s="9" t="s">
        <v>99</v>
      </c>
      <c r="C1117" s="10">
        <v>3000</v>
      </c>
      <c r="D1117" s="10"/>
    </row>
    <row r="1118" spans="2:4" ht="14.1" customHeight="1" x14ac:dyDescent="0.25">
      <c r="B1118" s="9" t="s">
        <v>98</v>
      </c>
      <c r="C1118" s="10">
        <v>1040</v>
      </c>
      <c r="D1118" s="10"/>
    </row>
    <row r="1119" spans="2:4" ht="14.1" customHeight="1" x14ac:dyDescent="0.25">
      <c r="B1119" s="9" t="s">
        <v>54</v>
      </c>
      <c r="C1119" s="10">
        <v>480</v>
      </c>
      <c r="D1119" s="10"/>
    </row>
    <row r="1120" spans="2:4" ht="14.1" customHeight="1" x14ac:dyDescent="0.25">
      <c r="B1120" s="9" t="s">
        <v>13</v>
      </c>
      <c r="C1120" s="10">
        <v>1000</v>
      </c>
      <c r="D1120" s="10"/>
    </row>
    <row r="1121" spans="2:4" ht="14.1" customHeight="1" x14ac:dyDescent="0.25">
      <c r="B1121" s="9" t="s">
        <v>52</v>
      </c>
      <c r="C1121" s="10">
        <v>2000</v>
      </c>
      <c r="D1121" s="10"/>
    </row>
    <row r="1122" spans="2:4" ht="14.1" customHeight="1" x14ac:dyDescent="0.25">
      <c r="B1122" s="9" t="s">
        <v>235</v>
      </c>
      <c r="C1122" s="10">
        <v>700</v>
      </c>
      <c r="D1122" s="10"/>
    </row>
    <row r="1123" spans="2:4" ht="14.1" customHeight="1" x14ac:dyDescent="0.25">
      <c r="B1123" s="9" t="s">
        <v>112</v>
      </c>
      <c r="C1123" s="10">
        <v>6000</v>
      </c>
      <c r="D1123" s="10"/>
    </row>
    <row r="1124" spans="2:4" ht="14.1" customHeight="1" x14ac:dyDescent="0.25">
      <c r="B1124" s="9" t="s">
        <v>140</v>
      </c>
      <c r="C1124" s="10">
        <v>1040</v>
      </c>
      <c r="D1124" s="10"/>
    </row>
    <row r="1125" spans="2:4" ht="14.1" customHeight="1" x14ac:dyDescent="0.25">
      <c r="B1125" s="9" t="s">
        <v>108</v>
      </c>
      <c r="C1125" s="10">
        <v>1200</v>
      </c>
      <c r="D1125" s="10"/>
    </row>
    <row r="1126" spans="2:4" ht="14.1" customHeight="1" x14ac:dyDescent="0.25">
      <c r="B1126" s="9" t="s">
        <v>49</v>
      </c>
      <c r="C1126" s="10">
        <v>600</v>
      </c>
      <c r="D1126" s="10"/>
    </row>
    <row r="1127" spans="2:4" ht="14.1" customHeight="1" x14ac:dyDescent="0.25">
      <c r="B1127" s="6" t="s">
        <v>119</v>
      </c>
      <c r="C1127" s="7"/>
      <c r="D1127" s="7">
        <f>SUM(C1130:C1140)</f>
        <v>197735</v>
      </c>
    </row>
    <row r="1128" spans="2:4" ht="14.1" customHeight="1" x14ac:dyDescent="0.25">
      <c r="B1128" s="6" t="s">
        <v>118</v>
      </c>
      <c r="C1128" s="7"/>
      <c r="D1128" s="7"/>
    </row>
    <row r="1129" spans="2:4" ht="14.1" customHeight="1" x14ac:dyDescent="0.25">
      <c r="B1129" s="6" t="s">
        <v>103</v>
      </c>
      <c r="C1129" s="7"/>
      <c r="D1129" s="7"/>
    </row>
    <row r="1130" spans="2:4" ht="14.1" customHeight="1" x14ac:dyDescent="0.25">
      <c r="B1130" s="9" t="s">
        <v>44</v>
      </c>
      <c r="C1130" s="10">
        <v>120943</v>
      </c>
      <c r="D1130" s="11"/>
    </row>
    <row r="1131" spans="2:4" ht="14.1" customHeight="1" x14ac:dyDescent="0.25">
      <c r="B1131" s="9" t="s">
        <v>43</v>
      </c>
      <c r="C1131" s="10">
        <v>2682</v>
      </c>
      <c r="D1131" s="10"/>
    </row>
    <row r="1132" spans="2:4" ht="14.1" customHeight="1" x14ac:dyDescent="0.25">
      <c r="B1132" s="9" t="s">
        <v>60</v>
      </c>
      <c r="C1132" s="10">
        <v>22352</v>
      </c>
      <c r="D1132" s="10"/>
    </row>
    <row r="1133" spans="2:4" ht="14.1" customHeight="1" x14ac:dyDescent="0.25">
      <c r="B1133" s="9" t="s">
        <v>58</v>
      </c>
      <c r="C1133" s="10">
        <v>18720</v>
      </c>
      <c r="D1133" s="10"/>
    </row>
    <row r="1134" spans="2:4" ht="14.1" customHeight="1" x14ac:dyDescent="0.25">
      <c r="B1134" s="9" t="s">
        <v>57</v>
      </c>
      <c r="C1134" s="10">
        <v>7200</v>
      </c>
      <c r="D1134" s="10"/>
    </row>
    <row r="1135" spans="2:4" ht="14.1" customHeight="1" x14ac:dyDescent="0.25">
      <c r="B1135" s="9" t="s">
        <v>56</v>
      </c>
      <c r="C1135" s="10">
        <v>7034</v>
      </c>
      <c r="D1135" s="10"/>
    </row>
    <row r="1136" spans="2:4" ht="14.1" customHeight="1" x14ac:dyDescent="0.25">
      <c r="B1136" s="9" t="s">
        <v>55</v>
      </c>
      <c r="C1136" s="10">
        <v>7034</v>
      </c>
      <c r="D1136" s="12"/>
    </row>
    <row r="1137" spans="2:4" ht="14.1" customHeight="1" x14ac:dyDescent="0.25">
      <c r="B1137" s="9" t="s">
        <v>99</v>
      </c>
      <c r="C1137" s="10">
        <v>2500</v>
      </c>
      <c r="D1137" s="10"/>
    </row>
    <row r="1138" spans="2:4" ht="14.1" customHeight="1" x14ac:dyDescent="0.25">
      <c r="B1138" s="9" t="s">
        <v>54</v>
      </c>
      <c r="C1138" s="10">
        <v>1500</v>
      </c>
      <c r="D1138" s="10"/>
    </row>
    <row r="1139" spans="2:4" ht="14.1" customHeight="1" x14ac:dyDescent="0.25">
      <c r="B1139" s="9" t="s">
        <v>110</v>
      </c>
      <c r="C1139" s="10">
        <v>1000</v>
      </c>
      <c r="D1139" s="10"/>
    </row>
    <row r="1140" spans="2:4" ht="14.1" customHeight="1" x14ac:dyDescent="0.25">
      <c r="B1140" s="9" t="s">
        <v>27</v>
      </c>
      <c r="C1140" s="10">
        <v>6770</v>
      </c>
      <c r="D1140" s="10"/>
    </row>
    <row r="1141" spans="2:4" ht="14.1" customHeight="1" x14ac:dyDescent="0.25">
      <c r="B1141" s="6" t="s">
        <v>41</v>
      </c>
      <c r="C1141" s="7"/>
      <c r="D1141" s="7">
        <f>SUM(C1144:C1200)</f>
        <v>10086346</v>
      </c>
    </row>
    <row r="1142" spans="2:4" ht="14.1" customHeight="1" x14ac:dyDescent="0.25">
      <c r="B1142" s="6" t="s">
        <v>117</v>
      </c>
      <c r="C1142" s="7"/>
      <c r="D1142" s="7"/>
    </row>
    <row r="1143" spans="2:4" ht="14.1" customHeight="1" x14ac:dyDescent="0.25">
      <c r="B1143" s="6" t="s">
        <v>40</v>
      </c>
      <c r="C1143" s="7"/>
      <c r="D1143" s="7"/>
    </row>
    <row r="1144" spans="2:4" ht="14.1" customHeight="1" x14ac:dyDescent="0.25">
      <c r="B1144" s="9" t="s">
        <v>44</v>
      </c>
      <c r="C1144" s="10">
        <v>1970136</v>
      </c>
      <c r="D1144" s="11"/>
    </row>
    <row r="1145" spans="2:4" ht="14.1" customHeight="1" x14ac:dyDescent="0.25">
      <c r="B1145" s="9" t="s">
        <v>43</v>
      </c>
      <c r="C1145" s="10">
        <v>44338</v>
      </c>
      <c r="D1145" s="10"/>
    </row>
    <row r="1146" spans="2:4" ht="14.1" customHeight="1" x14ac:dyDescent="0.25">
      <c r="B1146" s="9" t="s">
        <v>60</v>
      </c>
      <c r="C1146" s="10">
        <v>369464</v>
      </c>
      <c r="D1146" s="10"/>
    </row>
    <row r="1147" spans="2:4" ht="14.1" customHeight="1" x14ac:dyDescent="0.25">
      <c r="B1147" s="9" t="s">
        <v>58</v>
      </c>
      <c r="C1147" s="10">
        <v>271440</v>
      </c>
      <c r="D1147" s="10"/>
    </row>
    <row r="1148" spans="2:4" ht="14.1" customHeight="1" x14ac:dyDescent="0.25">
      <c r="B1148" s="9" t="s">
        <v>57</v>
      </c>
      <c r="C1148" s="10">
        <v>104400</v>
      </c>
      <c r="D1148" s="10"/>
    </row>
    <row r="1149" spans="2:4" ht="14.1" customHeight="1" x14ac:dyDescent="0.25">
      <c r="B1149" s="9" t="s">
        <v>56</v>
      </c>
      <c r="C1149" s="10">
        <v>157080</v>
      </c>
      <c r="D1149" s="10"/>
    </row>
    <row r="1150" spans="2:4" ht="14.1" customHeight="1" x14ac:dyDescent="0.25">
      <c r="B1150" s="9" t="s">
        <v>55</v>
      </c>
      <c r="C1150" s="10">
        <v>157080</v>
      </c>
      <c r="D1150" s="10"/>
    </row>
    <row r="1151" spans="2:4" ht="14.1" customHeight="1" x14ac:dyDescent="0.25">
      <c r="B1151" s="9" t="s">
        <v>24</v>
      </c>
      <c r="C1151" s="10">
        <v>21119</v>
      </c>
      <c r="D1151" s="10"/>
    </row>
    <row r="1152" spans="2:4" ht="14.1" customHeight="1" x14ac:dyDescent="0.25">
      <c r="B1152" s="9" t="s">
        <v>23</v>
      </c>
      <c r="C1152" s="10">
        <v>38680</v>
      </c>
      <c r="D1152" s="10"/>
    </row>
    <row r="1153" spans="2:4" ht="14.1" customHeight="1" x14ac:dyDescent="0.25">
      <c r="B1153" s="9" t="s">
        <v>33</v>
      </c>
      <c r="C1153" s="10">
        <v>5000</v>
      </c>
      <c r="D1153" s="10"/>
    </row>
    <row r="1154" spans="2:4" ht="14.1" customHeight="1" x14ac:dyDescent="0.25">
      <c r="B1154" s="9" t="s">
        <v>99</v>
      </c>
      <c r="C1154" s="10">
        <v>12959</v>
      </c>
      <c r="D1154" s="10"/>
    </row>
    <row r="1155" spans="2:4" ht="14.1" customHeight="1" x14ac:dyDescent="0.25">
      <c r="B1155" s="9" t="s">
        <v>32</v>
      </c>
      <c r="C1155" s="10">
        <v>34999</v>
      </c>
      <c r="D1155" s="28"/>
    </row>
    <row r="1156" spans="2:4" ht="14.1" customHeight="1" x14ac:dyDescent="0.25">
      <c r="B1156" s="9" t="s">
        <v>98</v>
      </c>
      <c r="C1156" s="10">
        <v>9999</v>
      </c>
      <c r="D1156" s="10"/>
    </row>
    <row r="1157" spans="2:4" ht="14.1" customHeight="1" x14ac:dyDescent="0.25">
      <c r="B1157" s="9" t="s">
        <v>72</v>
      </c>
      <c r="C1157" s="10">
        <f>467009-100000</f>
        <v>367009</v>
      </c>
      <c r="D1157" s="10"/>
    </row>
    <row r="1158" spans="2:4" ht="14.1" customHeight="1" x14ac:dyDescent="0.25">
      <c r="B1158" s="9" t="s">
        <v>15</v>
      </c>
      <c r="C1158" s="10">
        <v>4368</v>
      </c>
      <c r="D1158" s="10"/>
    </row>
    <row r="1159" spans="2:4" ht="14.1" customHeight="1" x14ac:dyDescent="0.25">
      <c r="B1159" s="9" t="s">
        <v>70</v>
      </c>
      <c r="C1159" s="10">
        <v>462</v>
      </c>
      <c r="D1159" s="10"/>
    </row>
    <row r="1160" spans="2:4" ht="14.1" customHeight="1" x14ac:dyDescent="0.25">
      <c r="B1160" s="9" t="s">
        <v>75</v>
      </c>
      <c r="C1160" s="10">
        <v>2000</v>
      </c>
      <c r="D1160" s="10"/>
    </row>
    <row r="1161" spans="2:4" ht="14.1" customHeight="1" x14ac:dyDescent="0.25">
      <c r="B1161" s="9" t="s">
        <v>54</v>
      </c>
      <c r="C1161" s="10">
        <v>16480</v>
      </c>
      <c r="D1161" s="10"/>
    </row>
    <row r="1162" spans="2:4" ht="14.1" customHeight="1" x14ac:dyDescent="0.25">
      <c r="B1162" s="9" t="s">
        <v>14</v>
      </c>
      <c r="C1162" s="10">
        <v>5600</v>
      </c>
      <c r="D1162" s="10"/>
    </row>
    <row r="1163" spans="2:4" ht="14.1" customHeight="1" x14ac:dyDescent="0.25">
      <c r="B1163" s="9" t="s">
        <v>13</v>
      </c>
      <c r="C1163" s="10">
        <v>74430</v>
      </c>
      <c r="D1163" s="10"/>
    </row>
    <row r="1164" spans="2:4" ht="14.1" customHeight="1" x14ac:dyDescent="0.25">
      <c r="B1164" s="9" t="s">
        <v>116</v>
      </c>
      <c r="C1164" s="10">
        <v>1999</v>
      </c>
      <c r="D1164" s="10"/>
    </row>
    <row r="1165" spans="2:4" ht="14.1" customHeight="1" x14ac:dyDescent="0.25">
      <c r="B1165" s="9" t="s">
        <v>245</v>
      </c>
      <c r="C1165" s="10">
        <v>2008</v>
      </c>
      <c r="D1165" s="10"/>
    </row>
    <row r="1166" spans="2:4" ht="14.1" customHeight="1" x14ac:dyDescent="0.25">
      <c r="B1166" s="9" t="s">
        <v>52</v>
      </c>
      <c r="C1166" s="10">
        <v>6614</v>
      </c>
      <c r="D1166" s="10"/>
    </row>
    <row r="1167" spans="2:4" ht="14.1" customHeight="1" x14ac:dyDescent="0.25">
      <c r="B1167" s="9" t="s">
        <v>31</v>
      </c>
      <c r="C1167" s="10">
        <v>1720400</v>
      </c>
      <c r="D1167" s="10"/>
    </row>
    <row r="1168" spans="2:4" ht="14.1" customHeight="1" x14ac:dyDescent="0.25">
      <c r="B1168" s="9" t="s">
        <v>22</v>
      </c>
      <c r="C1168" s="10">
        <v>1222558</v>
      </c>
      <c r="D1168" s="10"/>
    </row>
    <row r="1169" spans="2:4" ht="14.1" customHeight="1" x14ac:dyDescent="0.25">
      <c r="B1169" s="9" t="s">
        <v>68</v>
      </c>
      <c r="C1169" s="10">
        <v>76400</v>
      </c>
      <c r="D1169" s="10"/>
    </row>
    <row r="1170" spans="2:4" ht="14.1" customHeight="1" x14ac:dyDescent="0.25">
      <c r="B1170" s="9" t="s">
        <v>21</v>
      </c>
      <c r="C1170" s="10">
        <v>24119</v>
      </c>
      <c r="D1170" s="10"/>
    </row>
    <row r="1171" spans="2:4" ht="14.1" customHeight="1" x14ac:dyDescent="0.25">
      <c r="B1171" s="9" t="s">
        <v>115</v>
      </c>
      <c r="C1171" s="10">
        <v>8999</v>
      </c>
      <c r="D1171" s="10"/>
    </row>
    <row r="1172" spans="2:4" ht="14.1" customHeight="1" x14ac:dyDescent="0.25">
      <c r="B1172" s="9" t="s">
        <v>39</v>
      </c>
      <c r="C1172" s="10">
        <v>239962</v>
      </c>
      <c r="D1172" s="10"/>
    </row>
    <row r="1173" spans="2:4" ht="14.1" customHeight="1" x14ac:dyDescent="0.25">
      <c r="B1173" s="9" t="s">
        <v>51</v>
      </c>
      <c r="C1173" s="10">
        <v>4999</v>
      </c>
      <c r="D1173" s="10"/>
    </row>
    <row r="1174" spans="2:4" ht="14.1" customHeight="1" x14ac:dyDescent="0.25">
      <c r="B1174" s="9" t="s">
        <v>114</v>
      </c>
      <c r="C1174" s="10">
        <v>750000</v>
      </c>
      <c r="D1174" s="10"/>
    </row>
    <row r="1175" spans="2:4" ht="14.1" customHeight="1" x14ac:dyDescent="0.25">
      <c r="B1175" s="9" t="s">
        <v>113</v>
      </c>
      <c r="C1175" s="10">
        <v>498000</v>
      </c>
      <c r="D1175" s="10"/>
    </row>
    <row r="1176" spans="2:4" ht="14.1" customHeight="1" x14ac:dyDescent="0.25">
      <c r="B1176" s="9" t="s">
        <v>30</v>
      </c>
      <c r="C1176" s="10">
        <v>246000</v>
      </c>
      <c r="D1176" s="10"/>
    </row>
    <row r="1177" spans="2:4" ht="14.1" customHeight="1" x14ac:dyDescent="0.25">
      <c r="B1177" s="9" t="s">
        <v>112</v>
      </c>
      <c r="C1177" s="10">
        <v>16000</v>
      </c>
      <c r="D1177" s="10"/>
    </row>
    <row r="1178" spans="2:4" ht="14.1" customHeight="1" x14ac:dyDescent="0.25">
      <c r="B1178" s="9" t="s">
        <v>140</v>
      </c>
      <c r="C1178" s="10">
        <v>3120</v>
      </c>
      <c r="D1178" s="10"/>
    </row>
    <row r="1179" spans="2:4" ht="14.1" customHeight="1" x14ac:dyDescent="0.25">
      <c r="B1179" s="9" t="s">
        <v>20</v>
      </c>
      <c r="C1179" s="10">
        <v>800</v>
      </c>
      <c r="D1179" s="10"/>
    </row>
    <row r="1180" spans="2:4" ht="14.1" customHeight="1" x14ac:dyDescent="0.25">
      <c r="B1180" s="9" t="s">
        <v>111</v>
      </c>
      <c r="C1180" s="10">
        <v>259540</v>
      </c>
      <c r="D1180" s="10"/>
    </row>
    <row r="1181" spans="2:4" ht="14.1" customHeight="1" x14ac:dyDescent="0.25">
      <c r="B1181" s="9" t="s">
        <v>319</v>
      </c>
      <c r="C1181" s="10">
        <v>14000</v>
      </c>
      <c r="D1181" s="10"/>
    </row>
    <row r="1182" spans="2:4" ht="14.1" customHeight="1" x14ac:dyDescent="0.25">
      <c r="B1182" s="9" t="s">
        <v>332</v>
      </c>
      <c r="C1182" s="10">
        <v>9000</v>
      </c>
      <c r="D1182" s="10"/>
    </row>
    <row r="1183" spans="2:4" ht="14.1" customHeight="1" x14ac:dyDescent="0.25">
      <c r="B1183" s="9" t="s">
        <v>300</v>
      </c>
      <c r="C1183" s="10">
        <v>4999</v>
      </c>
      <c r="D1183" s="10"/>
    </row>
    <row r="1184" spans="2:4" ht="14.1" customHeight="1" x14ac:dyDescent="0.25">
      <c r="B1184" s="9" t="s">
        <v>76</v>
      </c>
      <c r="C1184" s="10">
        <v>522394</v>
      </c>
      <c r="D1184" s="10"/>
    </row>
    <row r="1185" spans="2:4" ht="14.1" customHeight="1" x14ac:dyDescent="0.25">
      <c r="B1185" s="9" t="s">
        <v>18</v>
      </c>
      <c r="C1185" s="10">
        <v>8000</v>
      </c>
      <c r="D1185" s="10"/>
    </row>
    <row r="1186" spans="2:4" ht="14.1" customHeight="1" x14ac:dyDescent="0.25">
      <c r="B1186" s="9" t="s">
        <v>38</v>
      </c>
      <c r="C1186" s="10">
        <v>85220</v>
      </c>
      <c r="D1186" s="10"/>
    </row>
    <row r="1187" spans="2:4" ht="14.1" customHeight="1" x14ac:dyDescent="0.25">
      <c r="B1187" s="9" t="s">
        <v>110</v>
      </c>
      <c r="C1187" s="10">
        <v>98400</v>
      </c>
      <c r="D1187" s="10"/>
    </row>
    <row r="1188" spans="2:4" ht="14.1" customHeight="1" x14ac:dyDescent="0.25">
      <c r="B1188" s="9" t="s">
        <v>109</v>
      </c>
      <c r="C1188" s="10">
        <v>20000</v>
      </c>
      <c r="D1188" s="10"/>
    </row>
    <row r="1189" spans="2:4" ht="14.1" customHeight="1" x14ac:dyDescent="0.25">
      <c r="B1189" s="9" t="s">
        <v>37</v>
      </c>
      <c r="C1189" s="10">
        <v>273977</v>
      </c>
      <c r="D1189" s="10"/>
    </row>
    <row r="1190" spans="2:4" ht="14.1" customHeight="1" x14ac:dyDescent="0.25">
      <c r="B1190" s="9" t="s">
        <v>36</v>
      </c>
      <c r="C1190" s="10">
        <v>70770</v>
      </c>
      <c r="D1190" s="10"/>
    </row>
    <row r="1191" spans="2:4" ht="14.1" customHeight="1" x14ac:dyDescent="0.25">
      <c r="B1191" s="9" t="s">
        <v>108</v>
      </c>
      <c r="C1191" s="10">
        <v>750</v>
      </c>
      <c r="D1191" s="10"/>
    </row>
    <row r="1192" spans="2:4" ht="14.1" customHeight="1" x14ac:dyDescent="0.25">
      <c r="B1192" s="9" t="s">
        <v>49</v>
      </c>
      <c r="C1192" s="10">
        <v>360</v>
      </c>
      <c r="D1192" s="10"/>
    </row>
    <row r="1193" spans="2:4" ht="14.1" customHeight="1" x14ac:dyDescent="0.25">
      <c r="B1193" s="9" t="s">
        <v>48</v>
      </c>
      <c r="C1193" s="10">
        <v>1250</v>
      </c>
      <c r="D1193" s="10"/>
    </row>
    <row r="1194" spans="2:4" ht="14.1" customHeight="1" x14ac:dyDescent="0.25">
      <c r="B1194" s="9" t="s">
        <v>107</v>
      </c>
      <c r="C1194" s="10">
        <v>20000</v>
      </c>
      <c r="D1194" s="10"/>
    </row>
    <row r="1195" spans="2:4" ht="14.1" customHeight="1" x14ac:dyDescent="0.25">
      <c r="B1195" s="9" t="s">
        <v>29</v>
      </c>
      <c r="C1195" s="10">
        <v>20000</v>
      </c>
      <c r="D1195" s="10"/>
    </row>
    <row r="1196" spans="2:4" ht="14.1" customHeight="1" x14ac:dyDescent="0.25">
      <c r="B1196" s="9" t="s">
        <v>28</v>
      </c>
      <c r="C1196" s="10">
        <v>128000</v>
      </c>
      <c r="D1196" s="10"/>
    </row>
    <row r="1197" spans="2:4" ht="14.1" customHeight="1" x14ac:dyDescent="0.25">
      <c r="B1197" s="9" t="s">
        <v>16</v>
      </c>
      <c r="C1197" s="10">
        <v>9600</v>
      </c>
      <c r="D1197" s="10"/>
    </row>
    <row r="1198" spans="2:4" ht="14.1" customHeight="1" x14ac:dyDescent="0.25">
      <c r="B1198" s="9" t="s">
        <v>333</v>
      </c>
      <c r="C1198" s="10">
        <v>32000</v>
      </c>
      <c r="D1198" s="10"/>
    </row>
    <row r="1199" spans="2:4" ht="14.1" customHeight="1" x14ac:dyDescent="0.25">
      <c r="B1199" s="9" t="s">
        <v>334</v>
      </c>
      <c r="C1199" s="10">
        <v>4065</v>
      </c>
      <c r="D1199" s="10"/>
    </row>
    <row r="1200" spans="2:4" ht="14.1" customHeight="1" x14ac:dyDescent="0.25">
      <c r="B1200" s="9" t="s">
        <v>105</v>
      </c>
      <c r="C1200" s="10">
        <v>15000</v>
      </c>
      <c r="D1200" s="10"/>
    </row>
    <row r="1201" spans="2:4" ht="14.1" customHeight="1" x14ac:dyDescent="0.25">
      <c r="B1201" s="6" t="s">
        <v>101</v>
      </c>
      <c r="C1201" s="7"/>
      <c r="D1201" s="7">
        <f>SUM(C1204:C1225)</f>
        <v>1170849</v>
      </c>
    </row>
    <row r="1202" spans="2:4" ht="14.1" customHeight="1" x14ac:dyDescent="0.25">
      <c r="B1202" s="6" t="s">
        <v>100</v>
      </c>
      <c r="C1202" s="7"/>
      <c r="D1202" s="7"/>
    </row>
    <row r="1203" spans="2:4" ht="14.1" customHeight="1" x14ac:dyDescent="0.25">
      <c r="B1203" s="6" t="s">
        <v>97</v>
      </c>
      <c r="C1203" s="7"/>
      <c r="D1203" s="7"/>
    </row>
    <row r="1204" spans="2:4" ht="14.1" customHeight="1" x14ac:dyDescent="0.25">
      <c r="B1204" s="9" t="s">
        <v>44</v>
      </c>
      <c r="C1204" s="10">
        <v>644796</v>
      </c>
      <c r="D1204" s="11"/>
    </row>
    <row r="1205" spans="2:4" ht="14.1" customHeight="1" x14ac:dyDescent="0.25">
      <c r="B1205" s="9" t="s">
        <v>43</v>
      </c>
      <c r="C1205" s="10">
        <v>13965</v>
      </c>
      <c r="D1205" s="10"/>
    </row>
    <row r="1206" spans="2:4" ht="14.1" customHeight="1" x14ac:dyDescent="0.25">
      <c r="B1206" s="9" t="s">
        <v>60</v>
      </c>
      <c r="C1206" s="10">
        <v>116370</v>
      </c>
      <c r="D1206" s="10"/>
    </row>
    <row r="1207" spans="2:4" ht="14.1" customHeight="1" x14ac:dyDescent="0.25">
      <c r="B1207" s="9" t="s">
        <v>58</v>
      </c>
      <c r="C1207" s="10">
        <v>56160</v>
      </c>
      <c r="D1207" s="10"/>
    </row>
    <row r="1208" spans="2:4" ht="14.1" customHeight="1" x14ac:dyDescent="0.25">
      <c r="B1208" s="9" t="s">
        <v>57</v>
      </c>
      <c r="C1208" s="10">
        <v>21600</v>
      </c>
      <c r="D1208" s="10"/>
    </row>
    <row r="1209" spans="2:4" ht="14.1" customHeight="1" x14ac:dyDescent="0.25">
      <c r="B1209" s="9" t="s">
        <v>56</v>
      </c>
      <c r="C1209" s="10">
        <v>57654</v>
      </c>
      <c r="D1209" s="10"/>
    </row>
    <row r="1210" spans="2:4" ht="14.1" customHeight="1" x14ac:dyDescent="0.25">
      <c r="B1210" s="9" t="s">
        <v>55</v>
      </c>
      <c r="C1210" s="10">
        <v>57654</v>
      </c>
      <c r="D1210" s="10"/>
    </row>
    <row r="1211" spans="2:4" ht="14.1" customHeight="1" x14ac:dyDescent="0.25">
      <c r="B1211" s="9" t="s">
        <v>24</v>
      </c>
      <c r="C1211" s="10">
        <v>25300</v>
      </c>
      <c r="D1211" s="10"/>
    </row>
    <row r="1212" spans="2:4" ht="14.1" customHeight="1" x14ac:dyDescent="0.25">
      <c r="B1212" s="9" t="s">
        <v>23</v>
      </c>
      <c r="C1212" s="10">
        <v>43500</v>
      </c>
      <c r="D1212" s="10"/>
    </row>
    <row r="1213" spans="2:4" ht="14.1" customHeight="1" x14ac:dyDescent="0.25">
      <c r="B1213" s="9" t="s">
        <v>33</v>
      </c>
      <c r="C1213" s="10">
        <v>30000</v>
      </c>
      <c r="D1213" s="10"/>
    </row>
    <row r="1214" spans="2:4" ht="14.1" customHeight="1" x14ac:dyDescent="0.25">
      <c r="B1214" s="9" t="s">
        <v>99</v>
      </c>
      <c r="C1214" s="10">
        <v>4000</v>
      </c>
      <c r="D1214" s="10"/>
    </row>
    <row r="1215" spans="2:4" ht="14.1" customHeight="1" x14ac:dyDescent="0.25">
      <c r="B1215" s="9" t="s">
        <v>32</v>
      </c>
      <c r="C1215" s="10">
        <v>5000</v>
      </c>
      <c r="D1215" s="10"/>
    </row>
    <row r="1216" spans="2:4" ht="14.1" customHeight="1" x14ac:dyDescent="0.25">
      <c r="B1216" s="9" t="s">
        <v>98</v>
      </c>
      <c r="C1216" s="10">
        <v>5000</v>
      </c>
      <c r="D1216" s="10"/>
    </row>
    <row r="1217" spans="2:4" ht="14.1" customHeight="1" x14ac:dyDescent="0.25">
      <c r="B1217" s="9" t="s">
        <v>13</v>
      </c>
      <c r="C1217" s="10">
        <v>2000</v>
      </c>
      <c r="D1217" s="10"/>
    </row>
    <row r="1218" spans="2:4" ht="14.1" customHeight="1" x14ac:dyDescent="0.25">
      <c r="B1218" s="9" t="s">
        <v>115</v>
      </c>
      <c r="C1218" s="10">
        <v>2000</v>
      </c>
      <c r="D1218" s="12"/>
    </row>
    <row r="1219" spans="2:4" ht="14.1" customHeight="1" x14ac:dyDescent="0.25">
      <c r="B1219" s="9" t="s">
        <v>141</v>
      </c>
      <c r="C1219" s="10">
        <v>5000</v>
      </c>
      <c r="D1219" s="10"/>
    </row>
    <row r="1220" spans="2:4" ht="14.1" customHeight="1" x14ac:dyDescent="0.25">
      <c r="B1220" s="9" t="s">
        <v>51</v>
      </c>
      <c r="C1220" s="10">
        <v>500</v>
      </c>
      <c r="D1220" s="10"/>
    </row>
    <row r="1221" spans="2:4" ht="14.1" customHeight="1" x14ac:dyDescent="0.25">
      <c r="B1221" s="9" t="s">
        <v>140</v>
      </c>
      <c r="C1221" s="10">
        <v>500</v>
      </c>
      <c r="D1221" s="10"/>
    </row>
    <row r="1222" spans="2:4" ht="14.1" customHeight="1" x14ac:dyDescent="0.25">
      <c r="B1222" s="9" t="s">
        <v>18</v>
      </c>
      <c r="C1222" s="10">
        <v>30000</v>
      </c>
      <c r="D1222" s="10"/>
    </row>
    <row r="1223" spans="2:4" ht="14.1" customHeight="1" x14ac:dyDescent="0.25">
      <c r="B1223" s="9" t="s">
        <v>109</v>
      </c>
      <c r="C1223" s="10">
        <v>3000</v>
      </c>
      <c r="D1223" s="10"/>
    </row>
    <row r="1224" spans="2:4" ht="14.1" customHeight="1" x14ac:dyDescent="0.25">
      <c r="B1224" s="9" t="s">
        <v>49</v>
      </c>
      <c r="C1224" s="10">
        <v>3850</v>
      </c>
      <c r="D1224" s="10"/>
    </row>
    <row r="1225" spans="2:4" x14ac:dyDescent="0.25">
      <c r="B1225" s="29" t="s">
        <v>335</v>
      </c>
      <c r="C1225" s="10">
        <f>43000*3-86000</f>
        <v>43000</v>
      </c>
      <c r="D1225" s="10"/>
    </row>
    <row r="1226" spans="2:4" ht="14.1" customHeight="1" x14ac:dyDescent="0.25">
      <c r="B1226" s="6" t="s">
        <v>336</v>
      </c>
      <c r="C1226" s="7"/>
      <c r="D1226" s="7">
        <f>SUM(C1228:C1246)</f>
        <v>1871991</v>
      </c>
    </row>
    <row r="1227" spans="2:4" ht="14.1" customHeight="1" x14ac:dyDescent="0.25">
      <c r="B1227" s="30" t="s">
        <v>337</v>
      </c>
      <c r="C1227" s="7"/>
      <c r="D1227" s="7"/>
    </row>
    <row r="1228" spans="2:4" ht="14.1" customHeight="1" x14ac:dyDescent="0.25">
      <c r="B1228" s="30" t="s">
        <v>338</v>
      </c>
      <c r="C1228" s="7"/>
      <c r="D1228" s="8"/>
    </row>
    <row r="1229" spans="2:4" ht="14.1" customHeight="1" x14ac:dyDescent="0.25">
      <c r="B1229" s="9" t="s">
        <v>44</v>
      </c>
      <c r="C1229" s="10">
        <v>439755</v>
      </c>
      <c r="D1229" s="10"/>
    </row>
    <row r="1230" spans="2:4" ht="14.1" customHeight="1" x14ac:dyDescent="0.25">
      <c r="B1230" s="9" t="s">
        <v>339</v>
      </c>
      <c r="C1230" s="10">
        <v>172600</v>
      </c>
      <c r="D1230" s="10"/>
    </row>
    <row r="1231" spans="2:4" ht="14.1" customHeight="1" x14ac:dyDescent="0.25">
      <c r="B1231" s="9" t="s">
        <v>43</v>
      </c>
      <c r="C1231" s="10">
        <v>8596</v>
      </c>
      <c r="D1231" s="10"/>
    </row>
    <row r="1232" spans="2:4" ht="14.1" customHeight="1" x14ac:dyDescent="0.25">
      <c r="B1232" s="9" t="s">
        <v>60</v>
      </c>
      <c r="C1232" s="10">
        <v>71638</v>
      </c>
      <c r="D1232" s="10"/>
    </row>
    <row r="1233" spans="2:4" ht="14.1" customHeight="1" x14ac:dyDescent="0.25">
      <c r="B1233" s="9" t="s">
        <v>340</v>
      </c>
      <c r="C1233" s="10">
        <v>255000</v>
      </c>
      <c r="D1233" s="10"/>
    </row>
    <row r="1234" spans="2:4" ht="14.1" customHeight="1" x14ac:dyDescent="0.25">
      <c r="B1234" s="9" t="s">
        <v>96</v>
      </c>
      <c r="C1234" s="10">
        <v>752000</v>
      </c>
      <c r="D1234" s="10"/>
    </row>
    <row r="1235" spans="2:4" ht="14.1" customHeight="1" x14ac:dyDescent="0.25">
      <c r="B1235" s="9" t="s">
        <v>58</v>
      </c>
      <c r="C1235" s="10">
        <v>37440</v>
      </c>
      <c r="D1235" s="10"/>
    </row>
    <row r="1236" spans="2:4" ht="14.1" customHeight="1" x14ac:dyDescent="0.25">
      <c r="B1236" s="9" t="s">
        <v>57</v>
      </c>
      <c r="C1236" s="10">
        <v>14400</v>
      </c>
      <c r="D1236" s="10"/>
    </row>
    <row r="1237" spans="2:4" ht="14.1" customHeight="1" x14ac:dyDescent="0.25">
      <c r="B1237" s="9" t="s">
        <v>56</v>
      </c>
      <c r="C1237" s="10">
        <v>12101</v>
      </c>
      <c r="D1237" s="10"/>
    </row>
    <row r="1238" spans="2:4" ht="14.1" customHeight="1" x14ac:dyDescent="0.25">
      <c r="B1238" s="9" t="s">
        <v>55</v>
      </c>
      <c r="C1238" s="10">
        <v>12101</v>
      </c>
      <c r="D1238" s="10"/>
    </row>
    <row r="1239" spans="2:4" ht="14.1" customHeight="1" x14ac:dyDescent="0.25">
      <c r="B1239" s="9" t="s">
        <v>24</v>
      </c>
      <c r="C1239" s="10">
        <v>21000</v>
      </c>
      <c r="D1239" s="10"/>
    </row>
    <row r="1240" spans="2:4" ht="14.1" customHeight="1" x14ac:dyDescent="0.25">
      <c r="B1240" s="9" t="s">
        <v>23</v>
      </c>
      <c r="C1240" s="10">
        <v>20000</v>
      </c>
      <c r="D1240" s="10"/>
    </row>
    <row r="1241" spans="2:4" ht="14.1" customHeight="1" x14ac:dyDescent="0.25">
      <c r="B1241" s="9" t="s">
        <v>33</v>
      </c>
      <c r="C1241" s="10">
        <v>3000</v>
      </c>
      <c r="D1241" s="10"/>
    </row>
    <row r="1242" spans="2:4" ht="14.1" customHeight="1" x14ac:dyDescent="0.25">
      <c r="B1242" s="9" t="s">
        <v>99</v>
      </c>
      <c r="C1242" s="10">
        <v>2000</v>
      </c>
      <c r="D1242" s="10"/>
    </row>
    <row r="1243" spans="2:4" ht="14.1" customHeight="1" x14ac:dyDescent="0.25">
      <c r="B1243" s="9" t="s">
        <v>32</v>
      </c>
      <c r="C1243" s="10">
        <v>15000</v>
      </c>
      <c r="D1243" s="10"/>
    </row>
    <row r="1244" spans="2:4" ht="14.1" customHeight="1" x14ac:dyDescent="0.25">
      <c r="B1244" s="9" t="s">
        <v>49</v>
      </c>
      <c r="C1244" s="10">
        <v>360</v>
      </c>
      <c r="D1244" s="10"/>
    </row>
    <row r="1245" spans="2:4" ht="14.1" customHeight="1" x14ac:dyDescent="0.25">
      <c r="B1245" s="9" t="s">
        <v>29</v>
      </c>
      <c r="C1245" s="10">
        <v>20000</v>
      </c>
      <c r="D1245" s="10"/>
    </row>
    <row r="1246" spans="2:4" ht="14.1" customHeight="1" x14ac:dyDescent="0.25">
      <c r="B1246" s="9" t="s">
        <v>28</v>
      </c>
      <c r="C1246" s="10">
        <f>80000-65000</f>
        <v>15000</v>
      </c>
      <c r="D1246" s="10"/>
    </row>
    <row r="1247" spans="2:4" ht="14.1" customHeight="1" x14ac:dyDescent="0.25">
      <c r="B1247" s="6" t="s">
        <v>95</v>
      </c>
      <c r="C1247" s="7"/>
      <c r="D1247" s="7">
        <f>SUM(C1249)</f>
        <v>3510178</v>
      </c>
    </row>
    <row r="1248" spans="2:4" ht="14.1" customHeight="1" x14ac:dyDescent="0.25">
      <c r="B1248" s="6" t="s">
        <v>40</v>
      </c>
      <c r="C1248" s="7"/>
      <c r="D1248" s="7"/>
    </row>
    <row r="1249" spans="2:4" ht="14.1" customHeight="1" x14ac:dyDescent="0.25">
      <c r="B1249" s="9" t="s">
        <v>94</v>
      </c>
      <c r="C1249" s="10">
        <v>3510178</v>
      </c>
      <c r="D1249" s="11"/>
    </row>
    <row r="1250" spans="2:4" ht="14.1" customHeight="1" x14ac:dyDescent="0.25">
      <c r="B1250" s="6" t="s">
        <v>93</v>
      </c>
      <c r="C1250" s="7"/>
      <c r="D1250" s="8">
        <f>SUM(C1252:C1256)</f>
        <v>4170000</v>
      </c>
    </row>
    <row r="1251" spans="2:4" ht="14.1" customHeight="1" x14ac:dyDescent="0.25">
      <c r="B1251" s="6" t="s">
        <v>40</v>
      </c>
      <c r="C1251" s="7"/>
      <c r="D1251" s="7"/>
    </row>
    <row r="1252" spans="2:4" ht="14.1" customHeight="1" x14ac:dyDescent="0.25">
      <c r="B1252" s="9" t="s">
        <v>44</v>
      </c>
      <c r="C1252" s="10">
        <v>597448</v>
      </c>
      <c r="D1252" s="11"/>
    </row>
    <row r="1253" spans="2:4" ht="14.1" customHeight="1" x14ac:dyDescent="0.25">
      <c r="B1253" s="9" t="s">
        <v>341</v>
      </c>
      <c r="C1253" s="10">
        <f>1234670-500000</f>
        <v>734670</v>
      </c>
      <c r="D1253" s="10"/>
    </row>
    <row r="1254" spans="2:4" ht="14.1" customHeight="1" x14ac:dyDescent="0.25">
      <c r="B1254" s="9" t="s">
        <v>43</v>
      </c>
      <c r="C1254" s="10">
        <v>107000</v>
      </c>
      <c r="D1254" s="10"/>
    </row>
    <row r="1255" spans="2:4" ht="14.1" customHeight="1" x14ac:dyDescent="0.25">
      <c r="B1255" s="9" t="s">
        <v>60</v>
      </c>
      <c r="C1255" s="10">
        <f>461000+1000000</f>
        <v>1461000</v>
      </c>
      <c r="D1255" s="10"/>
    </row>
    <row r="1256" spans="2:4" ht="14.1" customHeight="1" x14ac:dyDescent="0.25">
      <c r="B1256" s="9" t="s">
        <v>42</v>
      </c>
      <c r="C1256" s="10">
        <f>3599882-1000000-330000-1000000</f>
        <v>1269882</v>
      </c>
      <c r="D1256" s="10"/>
    </row>
    <row r="1257" spans="2:4" ht="14.1" customHeight="1" x14ac:dyDescent="0.25">
      <c r="B1257" s="6" t="s">
        <v>92</v>
      </c>
      <c r="C1257" s="7"/>
      <c r="D1257" s="7">
        <f>SUM(C1259:C1264)</f>
        <v>280000</v>
      </c>
    </row>
    <row r="1258" spans="2:4" ht="14.1" customHeight="1" x14ac:dyDescent="0.25">
      <c r="B1258" s="6" t="s">
        <v>91</v>
      </c>
      <c r="C1258" s="7"/>
      <c r="D1258" s="7"/>
    </row>
    <row r="1259" spans="2:4" ht="14.1" customHeight="1" x14ac:dyDescent="0.25">
      <c r="B1259" s="9" t="s">
        <v>24</v>
      </c>
      <c r="C1259" s="10">
        <v>5410</v>
      </c>
      <c r="D1259" s="11"/>
    </row>
    <row r="1260" spans="2:4" ht="14.1" customHeight="1" x14ac:dyDescent="0.25">
      <c r="B1260" s="9" t="s">
        <v>14</v>
      </c>
      <c r="C1260" s="10">
        <v>2240</v>
      </c>
      <c r="D1260" s="10"/>
    </row>
    <row r="1261" spans="2:4" ht="14.1" customHeight="1" x14ac:dyDescent="0.25">
      <c r="B1261" s="9" t="s">
        <v>29</v>
      </c>
      <c r="C1261" s="10">
        <v>26868</v>
      </c>
      <c r="D1261" s="10"/>
    </row>
    <row r="1262" spans="2:4" ht="14.1" customHeight="1" x14ac:dyDescent="0.25">
      <c r="B1262" s="9" t="s">
        <v>28</v>
      </c>
      <c r="C1262" s="10">
        <v>208102</v>
      </c>
      <c r="D1262" s="10"/>
    </row>
    <row r="1263" spans="2:4" ht="14.1" customHeight="1" x14ac:dyDescent="0.25">
      <c r="B1263" s="9" t="s">
        <v>27</v>
      </c>
      <c r="C1263" s="10">
        <v>29960</v>
      </c>
      <c r="D1263" s="10"/>
    </row>
    <row r="1264" spans="2:4" ht="14.1" customHeight="1" x14ac:dyDescent="0.25">
      <c r="B1264" s="9" t="s">
        <v>259</v>
      </c>
      <c r="C1264" s="10">
        <v>7420</v>
      </c>
      <c r="D1264" s="10"/>
    </row>
    <row r="1265" spans="2:4" ht="14.1" customHeight="1" x14ac:dyDescent="0.25">
      <c r="B1265" s="6" t="s">
        <v>342</v>
      </c>
      <c r="C1265" s="7"/>
      <c r="D1265" s="31">
        <v>160000</v>
      </c>
    </row>
    <row r="1266" spans="2:4" ht="14.1" customHeight="1" x14ac:dyDescent="0.25">
      <c r="B1266" s="6" t="s">
        <v>40</v>
      </c>
      <c r="C1266" s="7"/>
      <c r="D1266" s="7"/>
    </row>
    <row r="1267" spans="2:4" ht="14.1" customHeight="1" x14ac:dyDescent="0.25">
      <c r="B1267" s="9" t="s">
        <v>343</v>
      </c>
      <c r="C1267" s="10">
        <v>160000</v>
      </c>
      <c r="D1267" s="11"/>
    </row>
    <row r="1268" spans="2:4" ht="14.1" customHeight="1" x14ac:dyDescent="0.25">
      <c r="B1268" s="6" t="s">
        <v>90</v>
      </c>
      <c r="C1268" s="7"/>
      <c r="D1268" s="7">
        <f>SUM(C1271:C1289)</f>
        <v>1288292</v>
      </c>
    </row>
    <row r="1269" spans="2:4" ht="14.1" customHeight="1" x14ac:dyDescent="0.25">
      <c r="B1269" s="6" t="s">
        <v>89</v>
      </c>
      <c r="C1269" s="7"/>
      <c r="D1269" s="7"/>
    </row>
    <row r="1270" spans="2:4" ht="14.1" customHeight="1" x14ac:dyDescent="0.25">
      <c r="B1270" s="6" t="s">
        <v>8</v>
      </c>
      <c r="C1270" s="7"/>
      <c r="D1270" s="7"/>
    </row>
    <row r="1271" spans="2:4" ht="14.1" customHeight="1" x14ac:dyDescent="0.25">
      <c r="B1271" s="9" t="s">
        <v>44</v>
      </c>
      <c r="C1271" s="10">
        <v>651802</v>
      </c>
      <c r="D1271" s="11"/>
    </row>
    <row r="1272" spans="2:4" ht="14.1" customHeight="1" x14ac:dyDescent="0.25">
      <c r="B1272" s="9" t="s">
        <v>43</v>
      </c>
      <c r="C1272" s="10">
        <v>14833</v>
      </c>
      <c r="D1272" s="10"/>
    </row>
    <row r="1273" spans="2:4" ht="14.1" customHeight="1" x14ac:dyDescent="0.25">
      <c r="B1273" s="9" t="s">
        <v>60</v>
      </c>
      <c r="C1273" s="10">
        <v>123627</v>
      </c>
      <c r="D1273" s="10"/>
    </row>
    <row r="1274" spans="2:4" ht="14.1" customHeight="1" x14ac:dyDescent="0.25">
      <c r="B1274" s="9" t="s">
        <v>58</v>
      </c>
      <c r="C1274" s="10">
        <v>84240</v>
      </c>
      <c r="D1274" s="10"/>
    </row>
    <row r="1275" spans="2:4" ht="14.1" customHeight="1" x14ac:dyDescent="0.25">
      <c r="B1275" s="9" t="s">
        <v>57</v>
      </c>
      <c r="C1275" s="10">
        <v>32400</v>
      </c>
      <c r="D1275" s="10"/>
    </row>
    <row r="1276" spans="2:4" ht="14.1" customHeight="1" x14ac:dyDescent="0.25">
      <c r="B1276" s="9" t="s">
        <v>56</v>
      </c>
      <c r="C1276" s="10">
        <v>60835</v>
      </c>
      <c r="D1276" s="10"/>
    </row>
    <row r="1277" spans="2:4" ht="14.1" customHeight="1" x14ac:dyDescent="0.25">
      <c r="B1277" s="9" t="s">
        <v>55</v>
      </c>
      <c r="C1277" s="10">
        <v>60835</v>
      </c>
      <c r="D1277" s="10"/>
    </row>
    <row r="1278" spans="2:4" ht="14.1" customHeight="1" x14ac:dyDescent="0.25">
      <c r="B1278" s="9" t="s">
        <v>24</v>
      </c>
      <c r="C1278" s="10">
        <v>18720</v>
      </c>
      <c r="D1278" s="10"/>
    </row>
    <row r="1279" spans="2:4" ht="14.1" customHeight="1" x14ac:dyDescent="0.25">
      <c r="B1279" s="9" t="s">
        <v>23</v>
      </c>
      <c r="C1279" s="10">
        <v>24960</v>
      </c>
      <c r="D1279" s="10"/>
    </row>
    <row r="1280" spans="2:4" ht="14.1" customHeight="1" x14ac:dyDescent="0.25">
      <c r="B1280" s="9" t="s">
        <v>33</v>
      </c>
      <c r="C1280" s="10">
        <v>18720</v>
      </c>
      <c r="D1280" s="10"/>
    </row>
    <row r="1281" spans="2:4" ht="14.1" customHeight="1" x14ac:dyDescent="0.25">
      <c r="B1281" s="9" t="s">
        <v>99</v>
      </c>
      <c r="C1281" s="10">
        <v>5000</v>
      </c>
      <c r="D1281" s="10"/>
    </row>
    <row r="1282" spans="2:4" ht="14.1" customHeight="1" x14ac:dyDescent="0.25">
      <c r="B1282" s="9" t="s">
        <v>98</v>
      </c>
      <c r="C1282" s="10">
        <v>17440</v>
      </c>
      <c r="D1282" s="10"/>
    </row>
    <row r="1283" spans="2:4" ht="14.1" customHeight="1" x14ac:dyDescent="0.25">
      <c r="B1283" s="9" t="s">
        <v>22</v>
      </c>
      <c r="C1283" s="10">
        <v>10000</v>
      </c>
      <c r="D1283" s="10"/>
    </row>
    <row r="1284" spans="2:4" ht="14.1" customHeight="1" x14ac:dyDescent="0.25">
      <c r="B1284" s="9" t="s">
        <v>143</v>
      </c>
      <c r="C1284" s="10">
        <v>45200</v>
      </c>
      <c r="D1284" s="10"/>
    </row>
    <row r="1285" spans="2:4" ht="14.1" customHeight="1" x14ac:dyDescent="0.25">
      <c r="B1285" s="9" t="s">
        <v>21</v>
      </c>
      <c r="C1285" s="10">
        <v>2000</v>
      </c>
      <c r="D1285" s="10"/>
    </row>
    <row r="1286" spans="2:4" ht="14.1" customHeight="1" x14ac:dyDescent="0.25">
      <c r="B1286" s="9" t="s">
        <v>76</v>
      </c>
      <c r="C1286" s="10">
        <v>6240</v>
      </c>
      <c r="D1286" s="10"/>
    </row>
    <row r="1287" spans="2:4" ht="14.1" customHeight="1" x14ac:dyDescent="0.25">
      <c r="B1287" s="9" t="s">
        <v>19</v>
      </c>
      <c r="C1287" s="10">
        <v>5440</v>
      </c>
      <c r="D1287" s="10"/>
    </row>
    <row r="1288" spans="2:4" ht="14.1" customHeight="1" x14ac:dyDescent="0.25">
      <c r="B1288" s="9" t="s">
        <v>49</v>
      </c>
      <c r="C1288" s="10">
        <v>6000</v>
      </c>
      <c r="D1288" s="12"/>
    </row>
    <row r="1289" spans="2:4" ht="14.1" customHeight="1" x14ac:dyDescent="0.25">
      <c r="B1289" s="9" t="s">
        <v>234</v>
      </c>
      <c r="C1289" s="10">
        <v>100000</v>
      </c>
      <c r="D1289" s="10"/>
    </row>
    <row r="1290" spans="2:4" ht="14.1" customHeight="1" x14ac:dyDescent="0.25">
      <c r="B1290" s="6" t="s">
        <v>88</v>
      </c>
      <c r="C1290" s="7"/>
      <c r="D1290" s="7">
        <f>SUM(C1293:C1310)</f>
        <v>2410568</v>
      </c>
    </row>
    <row r="1291" spans="2:4" ht="14.1" customHeight="1" x14ac:dyDescent="0.25">
      <c r="B1291" s="6" t="s">
        <v>87</v>
      </c>
      <c r="C1291" s="7"/>
      <c r="D1291" s="7"/>
    </row>
    <row r="1292" spans="2:4" ht="14.1" customHeight="1" x14ac:dyDescent="0.25">
      <c r="B1292" s="6" t="s">
        <v>8</v>
      </c>
      <c r="C1292" s="7"/>
      <c r="D1292" s="7"/>
    </row>
    <row r="1293" spans="2:4" ht="14.1" customHeight="1" x14ac:dyDescent="0.25">
      <c r="B1293" s="9" t="s">
        <v>44</v>
      </c>
      <c r="C1293" s="10">
        <v>1291831</v>
      </c>
      <c r="D1293" s="11"/>
    </row>
    <row r="1294" spans="2:4" ht="14.1" customHeight="1" x14ac:dyDescent="0.25">
      <c r="B1294" s="9" t="s">
        <v>43</v>
      </c>
      <c r="C1294" s="10">
        <v>33154</v>
      </c>
      <c r="D1294" s="10"/>
    </row>
    <row r="1295" spans="2:4" ht="14.1" customHeight="1" x14ac:dyDescent="0.25">
      <c r="B1295" s="9" t="s">
        <v>60</v>
      </c>
      <c r="C1295" s="10">
        <v>276327</v>
      </c>
      <c r="D1295" s="10"/>
    </row>
    <row r="1296" spans="2:4" ht="14.1" customHeight="1" x14ac:dyDescent="0.25">
      <c r="B1296" s="9" t="s">
        <v>58</v>
      </c>
      <c r="C1296" s="10">
        <v>271440</v>
      </c>
      <c r="D1296" s="10"/>
    </row>
    <row r="1297" spans="2:4" ht="14.1" customHeight="1" x14ac:dyDescent="0.25">
      <c r="B1297" s="9" t="s">
        <v>57</v>
      </c>
      <c r="C1297" s="10">
        <v>104400</v>
      </c>
      <c r="D1297" s="10"/>
    </row>
    <row r="1298" spans="2:4" ht="14.1" customHeight="1" x14ac:dyDescent="0.25">
      <c r="B1298" s="9" t="s">
        <v>56</v>
      </c>
      <c r="C1298" s="10">
        <v>160958</v>
      </c>
      <c r="D1298" s="10"/>
    </row>
    <row r="1299" spans="2:4" ht="14.1" customHeight="1" x14ac:dyDescent="0.25">
      <c r="B1299" s="9" t="s">
        <v>55</v>
      </c>
      <c r="C1299" s="10">
        <v>160958</v>
      </c>
      <c r="D1299" s="10"/>
    </row>
    <row r="1300" spans="2:4" ht="14.1" customHeight="1" x14ac:dyDescent="0.25">
      <c r="B1300" s="9" t="s">
        <v>24</v>
      </c>
      <c r="C1300" s="10">
        <v>3000</v>
      </c>
      <c r="D1300" s="10"/>
    </row>
    <row r="1301" spans="2:4" ht="14.1" customHeight="1" x14ac:dyDescent="0.25">
      <c r="B1301" s="9" t="s">
        <v>23</v>
      </c>
      <c r="C1301" s="10">
        <v>5000</v>
      </c>
      <c r="D1301" s="10"/>
    </row>
    <row r="1302" spans="2:4" ht="14.1" customHeight="1" x14ac:dyDescent="0.25">
      <c r="B1302" s="9" t="s">
        <v>33</v>
      </c>
      <c r="C1302" s="10">
        <v>25900</v>
      </c>
      <c r="D1302" s="10"/>
    </row>
    <row r="1303" spans="2:4" ht="14.1" customHeight="1" x14ac:dyDescent="0.25">
      <c r="B1303" s="9" t="s">
        <v>99</v>
      </c>
      <c r="C1303" s="10">
        <v>21600</v>
      </c>
      <c r="D1303" s="10"/>
    </row>
    <row r="1304" spans="2:4" ht="14.1" customHeight="1" x14ac:dyDescent="0.25">
      <c r="B1304" s="9" t="s">
        <v>71</v>
      </c>
      <c r="C1304" s="10">
        <v>6000</v>
      </c>
      <c r="D1304" s="10"/>
    </row>
    <row r="1305" spans="2:4" ht="14.1" customHeight="1" x14ac:dyDescent="0.25">
      <c r="B1305" s="9" t="s">
        <v>54</v>
      </c>
      <c r="C1305" s="10">
        <v>4000</v>
      </c>
      <c r="D1305" s="10"/>
    </row>
    <row r="1306" spans="2:4" ht="14.1" customHeight="1" x14ac:dyDescent="0.25">
      <c r="B1306" s="9" t="s">
        <v>14</v>
      </c>
      <c r="C1306" s="10">
        <f>80000-60000</f>
        <v>20000</v>
      </c>
      <c r="D1306" s="10"/>
    </row>
    <row r="1307" spans="2:4" ht="14.1" customHeight="1" x14ac:dyDescent="0.25">
      <c r="B1307" s="9" t="s">
        <v>13</v>
      </c>
      <c r="C1307" s="10">
        <v>6000</v>
      </c>
      <c r="D1307" s="10"/>
    </row>
    <row r="1308" spans="2:4" ht="14.1" customHeight="1" x14ac:dyDescent="0.25">
      <c r="B1308" s="9" t="s">
        <v>53</v>
      </c>
      <c r="C1308" s="10">
        <f>24000-14000</f>
        <v>10000</v>
      </c>
      <c r="D1308" s="10"/>
    </row>
    <row r="1309" spans="2:4" ht="14.1" customHeight="1" x14ac:dyDescent="0.25">
      <c r="B1309" s="9" t="s">
        <v>143</v>
      </c>
      <c r="C1309" s="10">
        <v>7000</v>
      </c>
      <c r="D1309" s="10"/>
    </row>
    <row r="1310" spans="2:4" ht="14.1" customHeight="1" x14ac:dyDescent="0.25">
      <c r="B1310" s="9" t="s">
        <v>21</v>
      </c>
      <c r="C1310" s="10">
        <v>3000</v>
      </c>
      <c r="D1310" s="10"/>
    </row>
    <row r="1311" spans="2:4" ht="14.1" customHeight="1" x14ac:dyDescent="0.25">
      <c r="B1311" s="6" t="s">
        <v>86</v>
      </c>
      <c r="C1311" s="7"/>
      <c r="D1311" s="7">
        <f>SUM(C1314:C1324)</f>
        <v>589983</v>
      </c>
    </row>
    <row r="1312" spans="2:4" ht="14.1" customHeight="1" x14ac:dyDescent="0.25">
      <c r="B1312" s="6" t="s">
        <v>85</v>
      </c>
      <c r="C1312" s="7"/>
      <c r="D1312" s="7"/>
    </row>
    <row r="1313" spans="2:4" ht="14.1" customHeight="1" x14ac:dyDescent="0.25">
      <c r="B1313" s="6" t="s">
        <v>8</v>
      </c>
      <c r="C1313" s="7"/>
      <c r="D1313" s="7"/>
    </row>
    <row r="1314" spans="2:4" ht="14.1" customHeight="1" x14ac:dyDescent="0.25">
      <c r="B1314" s="9" t="s">
        <v>44</v>
      </c>
      <c r="C1314" s="10">
        <v>345514</v>
      </c>
      <c r="D1314" s="11"/>
    </row>
    <row r="1315" spans="2:4" ht="14.1" customHeight="1" x14ac:dyDescent="0.25">
      <c r="B1315" s="9" t="s">
        <v>43</v>
      </c>
      <c r="C1315" s="10">
        <v>8169</v>
      </c>
      <c r="D1315" s="10"/>
    </row>
    <row r="1316" spans="2:4" ht="14.1" customHeight="1" x14ac:dyDescent="0.25">
      <c r="B1316" s="9" t="s">
        <v>60</v>
      </c>
      <c r="C1316" s="10">
        <v>68074</v>
      </c>
      <c r="D1316" s="10"/>
    </row>
    <row r="1317" spans="2:4" ht="14.1" customHeight="1" x14ac:dyDescent="0.25">
      <c r="B1317" s="9" t="s">
        <v>58</v>
      </c>
      <c r="C1317" s="10">
        <v>56160</v>
      </c>
      <c r="D1317" s="10"/>
    </row>
    <row r="1318" spans="2:4" ht="14.1" customHeight="1" x14ac:dyDescent="0.25">
      <c r="B1318" s="9" t="s">
        <v>57</v>
      </c>
      <c r="C1318" s="10">
        <v>21600</v>
      </c>
      <c r="D1318" s="10"/>
    </row>
    <row r="1319" spans="2:4" ht="14.1" customHeight="1" x14ac:dyDescent="0.25">
      <c r="B1319" s="9" t="s">
        <v>56</v>
      </c>
      <c r="C1319" s="10">
        <v>33433</v>
      </c>
      <c r="D1319" s="10"/>
    </row>
    <row r="1320" spans="2:4" ht="14.1" customHeight="1" x14ac:dyDescent="0.25">
      <c r="B1320" s="9" t="s">
        <v>55</v>
      </c>
      <c r="C1320" s="10">
        <v>33433</v>
      </c>
      <c r="D1320" s="10"/>
    </row>
    <row r="1321" spans="2:4" ht="14.1" customHeight="1" x14ac:dyDescent="0.25">
      <c r="B1321" s="9" t="s">
        <v>24</v>
      </c>
      <c r="C1321" s="10">
        <v>1000</v>
      </c>
      <c r="D1321" s="10"/>
    </row>
    <row r="1322" spans="2:4" ht="14.1" customHeight="1" x14ac:dyDescent="0.25">
      <c r="B1322" s="9" t="s">
        <v>33</v>
      </c>
      <c r="C1322" s="10">
        <v>9000</v>
      </c>
      <c r="D1322" s="10"/>
    </row>
    <row r="1323" spans="2:4" ht="14.1" customHeight="1" x14ac:dyDescent="0.25">
      <c r="B1323" s="9" t="s">
        <v>99</v>
      </c>
      <c r="C1323" s="10">
        <v>13100</v>
      </c>
      <c r="D1323" s="10"/>
    </row>
    <row r="1324" spans="2:4" ht="14.1" customHeight="1" x14ac:dyDescent="0.25">
      <c r="B1324" s="9" t="s">
        <v>32</v>
      </c>
      <c r="C1324" s="10">
        <v>500</v>
      </c>
      <c r="D1324" s="10"/>
    </row>
    <row r="1325" spans="2:4" ht="14.1" customHeight="1" x14ac:dyDescent="0.25">
      <c r="B1325" s="6" t="s">
        <v>84</v>
      </c>
      <c r="C1325" s="7"/>
      <c r="D1325" s="7">
        <f>SUM(C1328:C1332)</f>
        <v>94875</v>
      </c>
    </row>
    <row r="1326" spans="2:4" ht="14.1" customHeight="1" x14ac:dyDescent="0.25">
      <c r="B1326" s="6" t="s">
        <v>83</v>
      </c>
      <c r="C1326" s="7"/>
      <c r="D1326" s="7"/>
    </row>
    <row r="1327" spans="2:4" ht="14.1" customHeight="1" x14ac:dyDescent="0.25">
      <c r="B1327" s="6" t="s">
        <v>8</v>
      </c>
      <c r="C1327" s="7"/>
      <c r="D1327" s="7"/>
    </row>
    <row r="1328" spans="2:4" ht="14.1" customHeight="1" x14ac:dyDescent="0.25">
      <c r="B1328" s="9" t="s">
        <v>44</v>
      </c>
      <c r="C1328" s="10">
        <v>69144</v>
      </c>
      <c r="D1328" s="11"/>
    </row>
    <row r="1329" spans="2:4" ht="14.1" customHeight="1" x14ac:dyDescent="0.25">
      <c r="B1329" s="9" t="s">
        <v>43</v>
      </c>
      <c r="C1329" s="10">
        <v>1368</v>
      </c>
      <c r="D1329" s="10"/>
    </row>
    <row r="1330" spans="2:4" ht="14.1" customHeight="1" x14ac:dyDescent="0.25">
      <c r="B1330" s="9" t="s">
        <v>60</v>
      </c>
      <c r="C1330" s="10">
        <v>11403</v>
      </c>
      <c r="D1330" s="10"/>
    </row>
    <row r="1331" spans="2:4" ht="14.1" customHeight="1" x14ac:dyDescent="0.25">
      <c r="B1331" s="9" t="s">
        <v>58</v>
      </c>
      <c r="C1331" s="10">
        <v>9360</v>
      </c>
      <c r="D1331" s="10"/>
    </row>
    <row r="1332" spans="2:4" ht="14.1" customHeight="1" x14ac:dyDescent="0.25">
      <c r="B1332" s="9" t="s">
        <v>57</v>
      </c>
      <c r="C1332" s="10">
        <v>3600</v>
      </c>
      <c r="D1332" s="10"/>
    </row>
    <row r="1333" spans="2:4" ht="14.1" customHeight="1" x14ac:dyDescent="0.25">
      <c r="B1333" s="6" t="s">
        <v>82</v>
      </c>
      <c r="C1333" s="7"/>
      <c r="D1333" s="7">
        <f>SUM(C1336:C1347)</f>
        <v>455997</v>
      </c>
    </row>
    <row r="1334" spans="2:4" ht="14.1" customHeight="1" x14ac:dyDescent="0.25">
      <c r="B1334" s="6" t="s">
        <v>81</v>
      </c>
      <c r="C1334" s="7"/>
      <c r="D1334" s="7"/>
    </row>
    <row r="1335" spans="2:4" ht="14.1" customHeight="1" x14ac:dyDescent="0.25">
      <c r="B1335" s="6" t="s">
        <v>80</v>
      </c>
      <c r="C1335" s="7"/>
      <c r="D1335" s="8"/>
    </row>
    <row r="1336" spans="2:4" ht="14.1" customHeight="1" x14ac:dyDescent="0.25">
      <c r="B1336" s="9" t="s">
        <v>44</v>
      </c>
      <c r="C1336" s="10">
        <v>325596</v>
      </c>
      <c r="D1336" s="11"/>
    </row>
    <row r="1337" spans="2:4" ht="14.1" customHeight="1" x14ac:dyDescent="0.25">
      <c r="B1337" s="9" t="s">
        <v>43</v>
      </c>
      <c r="C1337" s="10">
        <v>5859</v>
      </c>
      <c r="D1337" s="10"/>
    </row>
    <row r="1338" spans="2:4" ht="14.1" customHeight="1" x14ac:dyDescent="0.25">
      <c r="B1338" s="9" t="s">
        <v>60</v>
      </c>
      <c r="C1338" s="10">
        <v>48822</v>
      </c>
      <c r="D1338" s="10"/>
    </row>
    <row r="1339" spans="2:4" ht="14.1" customHeight="1" x14ac:dyDescent="0.25">
      <c r="B1339" s="9" t="s">
        <v>58</v>
      </c>
      <c r="C1339" s="10">
        <v>18720</v>
      </c>
      <c r="D1339" s="10"/>
    </row>
    <row r="1340" spans="2:4" ht="14.1" customHeight="1" x14ac:dyDescent="0.25">
      <c r="B1340" s="9" t="s">
        <v>57</v>
      </c>
      <c r="C1340" s="10">
        <v>7200</v>
      </c>
      <c r="D1340" s="10"/>
    </row>
    <row r="1341" spans="2:4" ht="14.1" customHeight="1" x14ac:dyDescent="0.25">
      <c r="B1341" s="9" t="s">
        <v>24</v>
      </c>
      <c r="C1341" s="10">
        <v>7800</v>
      </c>
      <c r="D1341" s="10"/>
    </row>
    <row r="1342" spans="2:4" ht="14.1" customHeight="1" x14ac:dyDescent="0.25">
      <c r="B1342" s="9" t="s">
        <v>23</v>
      </c>
      <c r="C1342" s="10">
        <f>30000-22000</f>
        <v>8000</v>
      </c>
      <c r="D1342" s="10"/>
    </row>
    <row r="1343" spans="2:4" ht="14.1" customHeight="1" x14ac:dyDescent="0.25">
      <c r="B1343" s="9" t="s">
        <v>33</v>
      </c>
      <c r="C1343" s="10">
        <v>5000</v>
      </c>
      <c r="D1343" s="10"/>
    </row>
    <row r="1344" spans="2:4" ht="14.1" customHeight="1" x14ac:dyDescent="0.25">
      <c r="B1344" s="9" t="s">
        <v>99</v>
      </c>
      <c r="C1344" s="10">
        <v>1000</v>
      </c>
      <c r="D1344" s="10"/>
    </row>
    <row r="1345" spans="2:4" ht="14.1" customHeight="1" x14ac:dyDescent="0.25">
      <c r="B1345" s="9" t="s">
        <v>98</v>
      </c>
      <c r="C1345" s="10">
        <f>20000-16000</f>
        <v>4000</v>
      </c>
      <c r="D1345" s="10"/>
    </row>
    <row r="1346" spans="2:4" ht="14.1" customHeight="1" x14ac:dyDescent="0.25">
      <c r="B1346" s="9" t="s">
        <v>18</v>
      </c>
      <c r="C1346" s="10">
        <v>1000</v>
      </c>
      <c r="D1346" s="10"/>
    </row>
    <row r="1347" spans="2:4" ht="14.1" customHeight="1" x14ac:dyDescent="0.25">
      <c r="B1347" s="9" t="s">
        <v>153</v>
      </c>
      <c r="C1347" s="10">
        <f>402000-379000</f>
        <v>23000</v>
      </c>
      <c r="D1347" s="10"/>
    </row>
    <row r="1348" spans="2:4" ht="14.1" customHeight="1" x14ac:dyDescent="0.25">
      <c r="B1348" s="6" t="s">
        <v>79</v>
      </c>
      <c r="C1348" s="7"/>
      <c r="D1348" s="7">
        <f>SUM(C1351:C1361)</f>
        <v>1247699</v>
      </c>
    </row>
    <row r="1349" spans="2:4" ht="14.1" customHeight="1" x14ac:dyDescent="0.25">
      <c r="B1349" s="6" t="s">
        <v>78</v>
      </c>
      <c r="C1349" s="7"/>
      <c r="D1349" s="7"/>
    </row>
    <row r="1350" spans="2:4" ht="14.1" customHeight="1" x14ac:dyDescent="0.25">
      <c r="B1350" s="6" t="s">
        <v>77</v>
      </c>
      <c r="C1350" s="7"/>
      <c r="D1350" s="7"/>
    </row>
    <row r="1351" spans="2:4" ht="14.1" customHeight="1" x14ac:dyDescent="0.25">
      <c r="B1351" s="9" t="s">
        <v>44</v>
      </c>
      <c r="C1351" s="10">
        <v>761527</v>
      </c>
      <c r="D1351" s="10"/>
    </row>
    <row r="1352" spans="2:4" ht="14.1" customHeight="1" x14ac:dyDescent="0.25">
      <c r="B1352" s="9" t="s">
        <v>43</v>
      </c>
      <c r="C1352" s="10">
        <v>17785</v>
      </c>
      <c r="D1352" s="10"/>
    </row>
    <row r="1353" spans="2:4" ht="14.1" customHeight="1" x14ac:dyDescent="0.25">
      <c r="B1353" s="9" t="s">
        <v>60</v>
      </c>
      <c r="C1353" s="10">
        <v>148219</v>
      </c>
      <c r="D1353" s="10"/>
    </row>
    <row r="1354" spans="2:4" ht="14.1" customHeight="1" x14ac:dyDescent="0.25">
      <c r="B1354" s="9" t="s">
        <v>58</v>
      </c>
      <c r="C1354" s="10">
        <v>112320</v>
      </c>
      <c r="D1354" s="10"/>
    </row>
    <row r="1355" spans="2:4" ht="14.1" customHeight="1" x14ac:dyDescent="0.25">
      <c r="B1355" s="9" t="s">
        <v>57</v>
      </c>
      <c r="C1355" s="10">
        <v>43200</v>
      </c>
      <c r="D1355" s="10"/>
    </row>
    <row r="1356" spans="2:4" ht="14.1" customHeight="1" x14ac:dyDescent="0.25">
      <c r="B1356" s="9" t="s">
        <v>56</v>
      </c>
      <c r="C1356" s="10">
        <v>75074</v>
      </c>
      <c r="D1356" s="10"/>
    </row>
    <row r="1357" spans="2:4" ht="14.1" customHeight="1" x14ac:dyDescent="0.25">
      <c r="B1357" s="9" t="s">
        <v>55</v>
      </c>
      <c r="C1357" s="10">
        <v>75074</v>
      </c>
      <c r="D1357" s="10"/>
    </row>
    <row r="1358" spans="2:4" ht="14.1" customHeight="1" x14ac:dyDescent="0.25">
      <c r="B1358" s="9" t="s">
        <v>24</v>
      </c>
      <c r="C1358" s="10">
        <v>5000</v>
      </c>
      <c r="D1358" s="10"/>
    </row>
    <row r="1359" spans="2:4" ht="14.1" customHeight="1" x14ac:dyDescent="0.25">
      <c r="B1359" s="9" t="s">
        <v>23</v>
      </c>
      <c r="C1359" s="10">
        <f>500*12</f>
        <v>6000</v>
      </c>
      <c r="D1359" s="10"/>
    </row>
    <row r="1360" spans="2:4" ht="14.1" customHeight="1" x14ac:dyDescent="0.25">
      <c r="B1360" s="9" t="s">
        <v>99</v>
      </c>
      <c r="C1360" s="10">
        <v>2000</v>
      </c>
      <c r="D1360" s="10"/>
    </row>
    <row r="1361" spans="2:4" ht="14.1" customHeight="1" x14ac:dyDescent="0.25">
      <c r="B1361" s="9" t="s">
        <v>98</v>
      </c>
      <c r="C1361" s="10">
        <f>125*12</f>
        <v>1500</v>
      </c>
      <c r="D1361" s="10"/>
    </row>
    <row r="1363" spans="2:4" x14ac:dyDescent="0.25">
      <c r="B1363" s="127" t="s">
        <v>464</v>
      </c>
      <c r="C1363" s="127"/>
      <c r="D1363" s="127"/>
    </row>
    <row r="1364" spans="2:4" x14ac:dyDescent="0.25">
      <c r="B1364" s="6" t="s">
        <v>336</v>
      </c>
      <c r="C1364" s="116"/>
      <c r="D1364" s="117">
        <f>SUM(C1366:C1371)</f>
        <v>1330000</v>
      </c>
    </row>
    <row r="1365" spans="2:4" x14ac:dyDescent="0.25">
      <c r="B1365" s="6" t="s">
        <v>93</v>
      </c>
      <c r="C1365" s="116"/>
      <c r="D1365" s="117"/>
    </row>
    <row r="1366" spans="2:4" x14ac:dyDescent="0.25">
      <c r="B1366" s="6" t="s">
        <v>40</v>
      </c>
      <c r="C1366" s="116"/>
      <c r="D1366" s="116"/>
    </row>
    <row r="1367" spans="2:4" x14ac:dyDescent="0.25">
      <c r="B1367" s="9" t="s">
        <v>44</v>
      </c>
      <c r="C1367" s="118">
        <v>100000</v>
      </c>
      <c r="D1367" s="27"/>
    </row>
    <row r="1368" spans="2:4" x14ac:dyDescent="0.25">
      <c r="B1368" s="9" t="s">
        <v>341</v>
      </c>
      <c r="C1368" s="118">
        <v>400000</v>
      </c>
      <c r="D1368" s="118"/>
    </row>
    <row r="1369" spans="2:4" x14ac:dyDescent="0.25">
      <c r="B1369" s="9" t="s">
        <v>43</v>
      </c>
      <c r="C1369" s="118">
        <v>50000</v>
      </c>
      <c r="D1369" s="118"/>
    </row>
    <row r="1370" spans="2:4" x14ac:dyDescent="0.25">
      <c r="B1370" s="9" t="s">
        <v>60</v>
      </c>
      <c r="C1370" s="118">
        <v>150000</v>
      </c>
      <c r="D1370" s="118"/>
    </row>
    <row r="1371" spans="2:4" x14ac:dyDescent="0.25">
      <c r="B1371" s="9" t="s">
        <v>42</v>
      </c>
      <c r="C1371" s="118">
        <f>300000+330000</f>
        <v>630000</v>
      </c>
      <c r="D1371" s="118"/>
    </row>
    <row r="1373" spans="2:4" ht="15.75" thickBot="1" x14ac:dyDescent="0.3"/>
    <row r="1374" spans="2:4" ht="15.75" x14ac:dyDescent="0.25">
      <c r="B1374" s="55" t="s">
        <v>344</v>
      </c>
      <c r="C1374" s="56"/>
      <c r="D1374" s="57" t="s">
        <v>345</v>
      </c>
    </row>
    <row r="1375" spans="2:4" ht="15.75" x14ac:dyDescent="0.25">
      <c r="B1375" s="119" t="s">
        <v>346</v>
      </c>
      <c r="C1375" s="120"/>
      <c r="D1375" s="121"/>
    </row>
    <row r="1376" spans="2:4" x14ac:dyDescent="0.25">
      <c r="B1376" s="58" t="s">
        <v>347</v>
      </c>
      <c r="C1376" s="59">
        <v>0</v>
      </c>
      <c r="D1376" s="60">
        <f>SUBTOTAL(9,D1377:D1416)</f>
        <v>62858999.999999993</v>
      </c>
    </row>
    <row r="1377" spans="2:4" x14ac:dyDescent="0.25">
      <c r="B1377" s="47" t="s">
        <v>348</v>
      </c>
      <c r="C1377" s="48">
        <v>0</v>
      </c>
      <c r="D1377" s="49"/>
    </row>
    <row r="1378" spans="2:4" x14ac:dyDescent="0.25">
      <c r="B1378" s="50" t="s">
        <v>349</v>
      </c>
      <c r="C1378" s="51">
        <v>0</v>
      </c>
      <c r="D1378" s="52">
        <f>SUBTOTAL(9,D1380)</f>
        <v>10000</v>
      </c>
    </row>
    <row r="1379" spans="2:4" x14ac:dyDescent="0.25">
      <c r="B1379" s="47" t="s">
        <v>350</v>
      </c>
      <c r="C1379" s="48">
        <v>0</v>
      </c>
      <c r="D1379" s="49"/>
    </row>
    <row r="1380" spans="2:4" x14ac:dyDescent="0.25">
      <c r="B1380" s="32" t="s">
        <v>351</v>
      </c>
      <c r="C1380" s="33">
        <v>0</v>
      </c>
      <c r="D1380" s="34">
        <v>10000</v>
      </c>
    </row>
    <row r="1381" spans="2:4" x14ac:dyDescent="0.25">
      <c r="B1381" s="47" t="s">
        <v>352</v>
      </c>
      <c r="C1381" s="48">
        <v>0</v>
      </c>
      <c r="D1381" s="49"/>
    </row>
    <row r="1382" spans="2:4" x14ac:dyDescent="0.25">
      <c r="B1382" s="50" t="s">
        <v>353</v>
      </c>
      <c r="C1382" s="51">
        <v>0</v>
      </c>
      <c r="D1382" s="52">
        <f>SUBTOTAL(9,D1384)</f>
        <v>11462348.039999999</v>
      </c>
    </row>
    <row r="1383" spans="2:4" x14ac:dyDescent="0.25">
      <c r="B1383" s="47" t="s">
        <v>354</v>
      </c>
      <c r="C1383" s="48">
        <v>0</v>
      </c>
      <c r="D1383" s="49"/>
    </row>
    <row r="1384" spans="2:4" x14ac:dyDescent="0.25">
      <c r="B1384" s="32" t="s">
        <v>355</v>
      </c>
      <c r="C1384" s="33">
        <v>0</v>
      </c>
      <c r="D1384" s="34">
        <f>11472575.04-10227</f>
        <v>11462348.039999999</v>
      </c>
    </row>
    <row r="1385" spans="2:4" x14ac:dyDescent="0.25">
      <c r="B1385" s="50" t="s">
        <v>356</v>
      </c>
      <c r="C1385" s="51">
        <v>0</v>
      </c>
      <c r="D1385" s="52">
        <f>SUBTOTAL(9,D1387)</f>
        <v>3700000</v>
      </c>
    </row>
    <row r="1386" spans="2:4" x14ac:dyDescent="0.25">
      <c r="B1386" s="47" t="s">
        <v>354</v>
      </c>
      <c r="C1386" s="48">
        <v>0</v>
      </c>
      <c r="D1386" s="49"/>
    </row>
    <row r="1387" spans="2:4" x14ac:dyDescent="0.25">
      <c r="B1387" s="32" t="s">
        <v>355</v>
      </c>
      <c r="C1387" s="33">
        <v>0</v>
      </c>
      <c r="D1387" s="34">
        <v>3700000</v>
      </c>
    </row>
    <row r="1388" spans="2:4" x14ac:dyDescent="0.25">
      <c r="B1388" s="50" t="s">
        <v>357</v>
      </c>
      <c r="C1388" s="51">
        <v>0</v>
      </c>
      <c r="D1388" s="52">
        <f>SUBTOTAL(9,D1390)</f>
        <v>4459922.33</v>
      </c>
    </row>
    <row r="1389" spans="2:4" x14ac:dyDescent="0.25">
      <c r="B1389" s="47" t="s">
        <v>354</v>
      </c>
      <c r="C1389" s="48">
        <v>0</v>
      </c>
      <c r="D1389" s="49"/>
    </row>
    <row r="1390" spans="2:4" x14ac:dyDescent="0.25">
      <c r="B1390" s="32" t="s">
        <v>355</v>
      </c>
      <c r="C1390" s="33">
        <v>0</v>
      </c>
      <c r="D1390" s="34">
        <v>4459922.33</v>
      </c>
    </row>
    <row r="1391" spans="2:4" x14ac:dyDescent="0.25">
      <c r="B1391" s="47" t="s">
        <v>358</v>
      </c>
      <c r="C1391" s="48">
        <v>0</v>
      </c>
      <c r="D1391" s="49"/>
    </row>
    <row r="1392" spans="2:4" x14ac:dyDescent="0.25">
      <c r="B1392" s="50" t="s">
        <v>359</v>
      </c>
      <c r="C1392" s="51">
        <v>0</v>
      </c>
      <c r="D1392" s="52">
        <f>SUBTOTAL(9,D1394)</f>
        <v>1100000</v>
      </c>
    </row>
    <row r="1393" spans="2:4" x14ac:dyDescent="0.25">
      <c r="B1393" s="47" t="s">
        <v>354</v>
      </c>
      <c r="C1393" s="48">
        <v>0</v>
      </c>
      <c r="D1393" s="49"/>
    </row>
    <row r="1394" spans="2:4" x14ac:dyDescent="0.25">
      <c r="B1394" s="32" t="s">
        <v>355</v>
      </c>
      <c r="C1394" s="33">
        <v>0</v>
      </c>
      <c r="D1394" s="34">
        <v>1100000</v>
      </c>
    </row>
    <row r="1395" spans="2:4" x14ac:dyDescent="0.25">
      <c r="B1395" s="50" t="s">
        <v>360</v>
      </c>
      <c r="C1395" s="51">
        <v>0</v>
      </c>
      <c r="D1395" s="52">
        <f>SUBTOTAL(9,D1397)</f>
        <v>9348688.1799999997</v>
      </c>
    </row>
    <row r="1396" spans="2:4" x14ac:dyDescent="0.25">
      <c r="B1396" s="47" t="s">
        <v>354</v>
      </c>
      <c r="C1396" s="48">
        <v>0</v>
      </c>
      <c r="D1396" s="49"/>
    </row>
    <row r="1397" spans="2:4" x14ac:dyDescent="0.25">
      <c r="B1397" s="32" t="s">
        <v>355</v>
      </c>
      <c r="C1397" s="33">
        <v>0</v>
      </c>
      <c r="D1397" s="34">
        <v>9348688.1799999997</v>
      </c>
    </row>
    <row r="1398" spans="2:4" x14ac:dyDescent="0.25">
      <c r="B1398" s="47" t="s">
        <v>361</v>
      </c>
      <c r="C1398" s="48">
        <v>0</v>
      </c>
      <c r="D1398" s="49"/>
    </row>
    <row r="1399" spans="2:4" x14ac:dyDescent="0.25">
      <c r="B1399" s="50" t="s">
        <v>362</v>
      </c>
      <c r="C1399" s="51">
        <v>0</v>
      </c>
      <c r="D1399" s="52">
        <f>SUBTOTAL(9,D1401)</f>
        <v>3294159.72</v>
      </c>
    </row>
    <row r="1400" spans="2:4" x14ac:dyDescent="0.25">
      <c r="B1400" s="47" t="s">
        <v>354</v>
      </c>
      <c r="C1400" s="48">
        <v>0</v>
      </c>
      <c r="D1400" s="49"/>
    </row>
    <row r="1401" spans="2:4" x14ac:dyDescent="0.25">
      <c r="B1401" s="32" t="s">
        <v>355</v>
      </c>
      <c r="C1401" s="33">
        <v>0</v>
      </c>
      <c r="D1401" s="34">
        <v>3294159.72</v>
      </c>
    </row>
    <row r="1402" spans="2:4" x14ac:dyDescent="0.25">
      <c r="B1402" s="47" t="s">
        <v>363</v>
      </c>
      <c r="C1402" s="48">
        <v>0</v>
      </c>
      <c r="D1402" s="49"/>
    </row>
    <row r="1403" spans="2:4" x14ac:dyDescent="0.25">
      <c r="B1403" s="50" t="s">
        <v>364</v>
      </c>
      <c r="C1403" s="51">
        <v>0</v>
      </c>
      <c r="D1403" s="52">
        <f>SUBTOTAL(9,D1405)</f>
        <v>5233867.8</v>
      </c>
    </row>
    <row r="1404" spans="2:4" x14ac:dyDescent="0.25">
      <c r="B1404" s="47" t="s">
        <v>354</v>
      </c>
      <c r="C1404" s="48">
        <v>0</v>
      </c>
      <c r="D1404" s="49"/>
    </row>
    <row r="1405" spans="2:4" x14ac:dyDescent="0.25">
      <c r="B1405" s="32" t="s">
        <v>355</v>
      </c>
      <c r="C1405" s="33">
        <v>0</v>
      </c>
      <c r="D1405" s="34">
        <v>5233867.8</v>
      </c>
    </row>
    <row r="1406" spans="2:4" x14ac:dyDescent="0.25">
      <c r="B1406" s="47" t="s">
        <v>365</v>
      </c>
      <c r="C1406" s="48">
        <v>0</v>
      </c>
      <c r="D1406" s="49"/>
    </row>
    <row r="1407" spans="2:4" x14ac:dyDescent="0.25">
      <c r="B1407" s="50" t="s">
        <v>366</v>
      </c>
      <c r="C1407" s="51">
        <v>0</v>
      </c>
      <c r="D1407" s="52">
        <f>SUBTOTAL(9,D1409)</f>
        <v>20395301.32</v>
      </c>
    </row>
    <row r="1408" spans="2:4" x14ac:dyDescent="0.25">
      <c r="B1408" s="47" t="s">
        <v>354</v>
      </c>
      <c r="C1408" s="48">
        <v>0</v>
      </c>
      <c r="D1408" s="49"/>
    </row>
    <row r="1409" spans="2:4" x14ac:dyDescent="0.25">
      <c r="B1409" s="32" t="s">
        <v>367</v>
      </c>
      <c r="C1409" s="33">
        <v>0</v>
      </c>
      <c r="D1409" s="34">
        <v>20395301.32</v>
      </c>
    </row>
    <row r="1410" spans="2:4" x14ac:dyDescent="0.25">
      <c r="B1410" s="50" t="s">
        <v>368</v>
      </c>
      <c r="C1410" s="51">
        <v>0</v>
      </c>
      <c r="D1410" s="52">
        <f>SUBTOTAL(9,D1412)</f>
        <v>2001935.8</v>
      </c>
    </row>
    <row r="1411" spans="2:4" x14ac:dyDescent="0.25">
      <c r="B1411" s="47" t="s">
        <v>354</v>
      </c>
      <c r="C1411" s="48">
        <v>0</v>
      </c>
      <c r="D1411" s="49"/>
    </row>
    <row r="1412" spans="2:4" x14ac:dyDescent="0.25">
      <c r="B1412" s="32" t="s">
        <v>367</v>
      </c>
      <c r="C1412" s="33">
        <v>0</v>
      </c>
      <c r="D1412" s="34">
        <v>2001935.8</v>
      </c>
    </row>
    <row r="1413" spans="2:4" x14ac:dyDescent="0.25">
      <c r="B1413" s="47" t="s">
        <v>369</v>
      </c>
      <c r="C1413" s="48">
        <v>0</v>
      </c>
      <c r="D1413" s="49"/>
    </row>
    <row r="1414" spans="2:4" x14ac:dyDescent="0.25">
      <c r="B1414" s="50" t="s">
        <v>370</v>
      </c>
      <c r="C1414" s="51">
        <v>0</v>
      </c>
      <c r="D1414" s="52">
        <f>SUBTOTAL(9,D1416)</f>
        <v>1852776.81</v>
      </c>
    </row>
    <row r="1415" spans="2:4" x14ac:dyDescent="0.25">
      <c r="B1415" s="47" t="s">
        <v>354</v>
      </c>
      <c r="C1415" s="48">
        <v>0</v>
      </c>
      <c r="D1415" s="49"/>
    </row>
    <row r="1416" spans="2:4" x14ac:dyDescent="0.25">
      <c r="B1416" s="32" t="s">
        <v>355</v>
      </c>
      <c r="C1416" s="33">
        <v>0</v>
      </c>
      <c r="D1416" s="34">
        <v>1852776.81</v>
      </c>
    </row>
    <row r="1417" spans="2:4" ht="15.75" x14ac:dyDescent="0.25">
      <c r="B1417" s="119" t="s">
        <v>371</v>
      </c>
      <c r="C1417" s="120"/>
      <c r="D1417" s="121"/>
    </row>
    <row r="1418" spans="2:4" x14ac:dyDescent="0.25">
      <c r="B1418" s="58" t="s">
        <v>372</v>
      </c>
      <c r="C1418" s="61"/>
      <c r="D1418" s="60">
        <f>SUBTOTAL(9,D1420:D1499)</f>
        <v>72835500</v>
      </c>
    </row>
    <row r="1419" spans="2:4" x14ac:dyDescent="0.25">
      <c r="B1419" s="47" t="s">
        <v>373</v>
      </c>
      <c r="C1419" s="53"/>
      <c r="D1419" s="54"/>
    </row>
    <row r="1420" spans="2:4" x14ac:dyDescent="0.25">
      <c r="B1420" s="50" t="s">
        <v>374</v>
      </c>
      <c r="C1420" s="53"/>
      <c r="D1420" s="52">
        <f>SUBTOTAL(9,D1422:D1428)</f>
        <v>11083266.35</v>
      </c>
    </row>
    <row r="1421" spans="2:4" x14ac:dyDescent="0.25">
      <c r="B1421" s="47" t="s">
        <v>375</v>
      </c>
      <c r="C1421" s="53"/>
      <c r="D1421" s="54"/>
    </row>
    <row r="1422" spans="2:4" x14ac:dyDescent="0.25">
      <c r="B1422" s="32" t="s">
        <v>376</v>
      </c>
      <c r="C1422" s="35"/>
      <c r="D1422" s="36">
        <v>7679266.3499999996</v>
      </c>
    </row>
    <row r="1423" spans="2:4" x14ac:dyDescent="0.25">
      <c r="B1423" s="32" t="s">
        <v>377</v>
      </c>
      <c r="C1423" s="35"/>
      <c r="D1423" s="37">
        <v>1455000</v>
      </c>
    </row>
    <row r="1424" spans="2:4" x14ac:dyDescent="0.25">
      <c r="B1424" s="32" t="s">
        <v>378</v>
      </c>
      <c r="C1424" s="35"/>
      <c r="D1424" s="37">
        <v>350000</v>
      </c>
    </row>
    <row r="1425" spans="2:4" x14ac:dyDescent="0.25">
      <c r="B1425" s="32" t="s">
        <v>379</v>
      </c>
      <c r="C1425" s="35"/>
      <c r="D1425" s="37">
        <v>290000</v>
      </c>
    </row>
    <row r="1426" spans="2:4" x14ac:dyDescent="0.25">
      <c r="B1426" s="32" t="s">
        <v>380</v>
      </c>
      <c r="C1426" s="35"/>
      <c r="D1426" s="37">
        <v>240000</v>
      </c>
    </row>
    <row r="1427" spans="2:4" x14ac:dyDescent="0.25">
      <c r="B1427" s="32" t="s">
        <v>381</v>
      </c>
      <c r="C1427" s="35"/>
      <c r="D1427" s="37">
        <v>979000</v>
      </c>
    </row>
    <row r="1428" spans="2:4" x14ac:dyDescent="0.25">
      <c r="B1428" s="32" t="s">
        <v>382</v>
      </c>
      <c r="C1428" s="35"/>
      <c r="D1428" s="37">
        <v>90000</v>
      </c>
    </row>
    <row r="1429" spans="2:4" x14ac:dyDescent="0.25">
      <c r="B1429" s="47" t="s">
        <v>348</v>
      </c>
      <c r="C1429" s="53"/>
      <c r="D1429" s="54"/>
    </row>
    <row r="1430" spans="2:4" x14ac:dyDescent="0.25">
      <c r="B1430" s="50" t="s">
        <v>383</v>
      </c>
      <c r="C1430" s="53"/>
      <c r="D1430" s="52">
        <f>SUBTOTAL(9,D1432)</f>
        <v>8000</v>
      </c>
    </row>
    <row r="1431" spans="2:4" x14ac:dyDescent="0.25">
      <c r="B1431" s="47" t="s">
        <v>350</v>
      </c>
      <c r="C1431" s="53"/>
      <c r="D1431" s="54"/>
    </row>
    <row r="1432" spans="2:4" x14ac:dyDescent="0.25">
      <c r="B1432" s="32" t="s">
        <v>351</v>
      </c>
      <c r="C1432" s="35"/>
      <c r="D1432" s="37">
        <v>8000</v>
      </c>
    </row>
    <row r="1433" spans="2:4" x14ac:dyDescent="0.25">
      <c r="B1433" s="50" t="s">
        <v>384</v>
      </c>
      <c r="C1433" s="53"/>
      <c r="D1433" s="52">
        <f>SUBTOTAL(9,D1435)</f>
        <v>11080229.049999999</v>
      </c>
    </row>
    <row r="1434" spans="2:4" x14ac:dyDescent="0.25">
      <c r="B1434" s="47" t="s">
        <v>350</v>
      </c>
      <c r="C1434" s="53"/>
      <c r="D1434" s="54"/>
    </row>
    <row r="1435" spans="2:4" x14ac:dyDescent="0.25">
      <c r="B1435" s="32" t="s">
        <v>385</v>
      </c>
      <c r="C1435" s="35"/>
      <c r="D1435" s="37">
        <f>14956149.48-4587905.21+711984.78</f>
        <v>11080229.049999999</v>
      </c>
    </row>
    <row r="1436" spans="2:4" x14ac:dyDescent="0.25">
      <c r="B1436" s="47" t="s">
        <v>386</v>
      </c>
      <c r="C1436" s="53"/>
      <c r="D1436" s="54"/>
    </row>
    <row r="1437" spans="2:4" x14ac:dyDescent="0.25">
      <c r="B1437" s="50" t="s">
        <v>387</v>
      </c>
      <c r="C1437" s="53"/>
      <c r="D1437" s="52">
        <f>SUBTOTAL(9,D1439:D1474)</f>
        <v>44052834.399999999</v>
      </c>
    </row>
    <row r="1438" spans="2:4" x14ac:dyDescent="0.25">
      <c r="B1438" s="47" t="s">
        <v>388</v>
      </c>
      <c r="C1438" s="53"/>
      <c r="D1438" s="54"/>
    </row>
    <row r="1439" spans="2:4" x14ac:dyDescent="0.25">
      <c r="B1439" s="32" t="s">
        <v>389</v>
      </c>
      <c r="C1439" s="38"/>
      <c r="D1439" s="39">
        <v>29635058.399999999</v>
      </c>
    </row>
    <row r="1440" spans="2:4" x14ac:dyDescent="0.25">
      <c r="B1440" s="32" t="s">
        <v>390</v>
      </c>
      <c r="C1440" s="40"/>
      <c r="D1440" s="41">
        <v>130000</v>
      </c>
    </row>
    <row r="1441" spans="2:4" x14ac:dyDescent="0.25">
      <c r="B1441" s="32" t="s">
        <v>391</v>
      </c>
      <c r="C1441" s="42"/>
      <c r="D1441" s="39">
        <v>554199</v>
      </c>
    </row>
    <row r="1442" spans="2:4" x14ac:dyDescent="0.25">
      <c r="B1442" s="32" t="s">
        <v>392</v>
      </c>
      <c r="C1442" s="42"/>
      <c r="D1442" s="39">
        <v>4618705</v>
      </c>
    </row>
    <row r="1443" spans="2:4" x14ac:dyDescent="0.25">
      <c r="B1443" s="32" t="s">
        <v>393</v>
      </c>
      <c r="C1443" s="42"/>
      <c r="D1443" s="41">
        <v>4056000</v>
      </c>
    </row>
    <row r="1444" spans="2:4" x14ac:dyDescent="0.25">
      <c r="B1444" s="32" t="s">
        <v>394</v>
      </c>
      <c r="C1444" s="40"/>
      <c r="D1444" s="43">
        <v>370000</v>
      </c>
    </row>
    <row r="1445" spans="2:4" x14ac:dyDescent="0.25">
      <c r="B1445" s="32" t="s">
        <v>395</v>
      </c>
      <c r="C1445" s="42"/>
      <c r="D1445" s="39">
        <v>2583360</v>
      </c>
    </row>
    <row r="1446" spans="2:4" x14ac:dyDescent="0.25">
      <c r="B1446" s="32" t="s">
        <v>396</v>
      </c>
      <c r="C1446" s="42"/>
      <c r="D1446" s="39">
        <v>993600</v>
      </c>
    </row>
    <row r="1447" spans="2:4" x14ac:dyDescent="0.25">
      <c r="B1447" s="32" t="s">
        <v>397</v>
      </c>
      <c r="C1447" s="42"/>
      <c r="D1447" s="39">
        <v>21256</v>
      </c>
    </row>
    <row r="1448" spans="2:4" x14ac:dyDescent="0.25">
      <c r="B1448" s="32" t="s">
        <v>398</v>
      </c>
      <c r="C1448" s="42"/>
      <c r="D1448" s="39">
        <v>21256</v>
      </c>
    </row>
    <row r="1449" spans="2:4" x14ac:dyDescent="0.25">
      <c r="B1449" s="32" t="s">
        <v>399</v>
      </c>
      <c r="C1449" s="35"/>
      <c r="D1449" s="37">
        <v>21000</v>
      </c>
    </row>
    <row r="1450" spans="2:4" x14ac:dyDescent="0.25">
      <c r="B1450" s="32" t="s">
        <v>400</v>
      </c>
      <c r="C1450" s="35"/>
      <c r="D1450" s="37">
        <v>6000</v>
      </c>
    </row>
    <row r="1451" spans="2:4" x14ac:dyDescent="0.25">
      <c r="B1451" s="32" t="s">
        <v>401</v>
      </c>
      <c r="C1451" s="35"/>
      <c r="D1451" s="37">
        <v>3800</v>
      </c>
    </row>
    <row r="1452" spans="2:4" x14ac:dyDescent="0.25">
      <c r="B1452" s="32" t="s">
        <v>402</v>
      </c>
      <c r="C1452" s="35"/>
      <c r="D1452" s="37">
        <v>1000</v>
      </c>
    </row>
    <row r="1453" spans="2:4" x14ac:dyDescent="0.25">
      <c r="B1453" s="32" t="s">
        <v>403</v>
      </c>
      <c r="C1453" s="35"/>
      <c r="D1453" s="37">
        <v>10000</v>
      </c>
    </row>
    <row r="1454" spans="2:4" x14ac:dyDescent="0.25">
      <c r="B1454" s="32" t="s">
        <v>404</v>
      </c>
      <c r="C1454" s="35"/>
      <c r="D1454" s="37">
        <v>11000</v>
      </c>
    </row>
    <row r="1455" spans="2:4" x14ac:dyDescent="0.25">
      <c r="B1455" s="32" t="s">
        <v>405</v>
      </c>
      <c r="C1455" s="35"/>
      <c r="D1455" s="37">
        <v>2000</v>
      </c>
    </row>
    <row r="1456" spans="2:4" x14ac:dyDescent="0.25">
      <c r="B1456" s="32" t="s">
        <v>406</v>
      </c>
      <c r="C1456" s="35"/>
      <c r="D1456" s="37">
        <v>500</v>
      </c>
    </row>
    <row r="1457" spans="2:4" x14ac:dyDescent="0.25">
      <c r="B1457" s="32" t="s">
        <v>407</v>
      </c>
      <c r="C1457" s="35"/>
      <c r="D1457" s="37">
        <v>100</v>
      </c>
    </row>
    <row r="1458" spans="2:4" x14ac:dyDescent="0.25">
      <c r="B1458" s="32" t="s">
        <v>408</v>
      </c>
      <c r="C1458" s="35"/>
      <c r="D1458" s="37">
        <v>21000</v>
      </c>
    </row>
    <row r="1459" spans="2:4" x14ac:dyDescent="0.25">
      <c r="B1459" s="32" t="s">
        <v>409</v>
      </c>
      <c r="C1459" s="35"/>
      <c r="D1459" s="37">
        <v>25000</v>
      </c>
    </row>
    <row r="1460" spans="2:4" x14ac:dyDescent="0.25">
      <c r="B1460" s="32" t="s">
        <v>410</v>
      </c>
      <c r="C1460" s="35"/>
      <c r="D1460" s="37">
        <v>58000</v>
      </c>
    </row>
    <row r="1461" spans="2:4" x14ac:dyDescent="0.25">
      <c r="B1461" s="32" t="s">
        <v>411</v>
      </c>
      <c r="C1461" s="35"/>
      <c r="D1461" s="37">
        <v>10000</v>
      </c>
    </row>
    <row r="1462" spans="2:4" x14ac:dyDescent="0.25">
      <c r="B1462" s="32" t="s">
        <v>412</v>
      </c>
      <c r="C1462" s="35"/>
      <c r="D1462" s="37">
        <v>5000</v>
      </c>
    </row>
    <row r="1463" spans="2:4" x14ac:dyDescent="0.25">
      <c r="B1463" s="32" t="s">
        <v>413</v>
      </c>
      <c r="C1463" s="35"/>
      <c r="D1463" s="37">
        <v>10000</v>
      </c>
    </row>
    <row r="1464" spans="2:4" x14ac:dyDescent="0.25">
      <c r="B1464" s="32" t="s">
        <v>414</v>
      </c>
      <c r="C1464" s="35"/>
      <c r="D1464" s="37">
        <v>10000</v>
      </c>
    </row>
    <row r="1465" spans="2:4" x14ac:dyDescent="0.25">
      <c r="B1465" s="32" t="s">
        <v>415</v>
      </c>
      <c r="C1465" s="35"/>
      <c r="D1465" s="37">
        <v>5000</v>
      </c>
    </row>
    <row r="1466" spans="2:4" x14ac:dyDescent="0.25">
      <c r="B1466" s="32" t="s">
        <v>416</v>
      </c>
      <c r="C1466" s="35"/>
      <c r="D1466" s="37">
        <v>0</v>
      </c>
    </row>
    <row r="1467" spans="2:4" x14ac:dyDescent="0.25">
      <c r="B1467" s="32" t="s">
        <v>379</v>
      </c>
      <c r="C1467" s="35"/>
      <c r="D1467" s="37">
        <v>250000</v>
      </c>
    </row>
    <row r="1468" spans="2:4" x14ac:dyDescent="0.25">
      <c r="B1468" s="32" t="s">
        <v>417</v>
      </c>
      <c r="C1468" s="35"/>
      <c r="D1468" s="37">
        <v>0</v>
      </c>
    </row>
    <row r="1469" spans="2:4" x14ac:dyDescent="0.25">
      <c r="B1469" s="32" t="s">
        <v>418</v>
      </c>
      <c r="C1469" s="35"/>
      <c r="D1469" s="37">
        <v>5000</v>
      </c>
    </row>
    <row r="1470" spans="2:4" x14ac:dyDescent="0.25">
      <c r="B1470" s="32" t="s">
        <v>419</v>
      </c>
      <c r="C1470" s="35"/>
      <c r="D1470" s="37">
        <v>5000</v>
      </c>
    </row>
    <row r="1471" spans="2:4" x14ac:dyDescent="0.25">
      <c r="B1471" s="32" t="s">
        <v>420</v>
      </c>
      <c r="C1471" s="35"/>
      <c r="D1471" s="37">
        <v>600000</v>
      </c>
    </row>
    <row r="1472" spans="2:4" x14ac:dyDescent="0.25">
      <c r="B1472" s="32" t="s">
        <v>421</v>
      </c>
      <c r="C1472" s="35"/>
      <c r="D1472" s="37">
        <v>10000</v>
      </c>
    </row>
    <row r="1473" spans="2:4" x14ac:dyDescent="0.25">
      <c r="B1473" s="32" t="s">
        <v>422</v>
      </c>
      <c r="C1473" s="35"/>
      <c r="D1473" s="37">
        <v>0</v>
      </c>
    </row>
    <row r="1474" spans="2:4" x14ac:dyDescent="0.25">
      <c r="B1474" s="32" t="s">
        <v>423</v>
      </c>
      <c r="C1474" s="35"/>
      <c r="D1474" s="37">
        <v>0</v>
      </c>
    </row>
    <row r="1475" spans="2:4" x14ac:dyDescent="0.25">
      <c r="B1475" s="50" t="s">
        <v>424</v>
      </c>
      <c r="C1475" s="53"/>
      <c r="D1475" s="52">
        <f>SUBTOTAL(9,D1477:D1480)</f>
        <v>300000</v>
      </c>
    </row>
    <row r="1476" spans="2:4" x14ac:dyDescent="0.25">
      <c r="B1476" s="47" t="s">
        <v>388</v>
      </c>
      <c r="C1476" s="53"/>
      <c r="D1476" s="54"/>
    </row>
    <row r="1477" spans="2:4" x14ac:dyDescent="0.25">
      <c r="B1477" s="32" t="s">
        <v>389</v>
      </c>
      <c r="C1477" s="35"/>
      <c r="D1477" s="37">
        <v>34000</v>
      </c>
    </row>
    <row r="1478" spans="2:4" x14ac:dyDescent="0.25">
      <c r="B1478" s="32" t="s">
        <v>390</v>
      </c>
      <c r="C1478" s="35"/>
      <c r="D1478" s="37">
        <v>83000</v>
      </c>
    </row>
    <row r="1479" spans="2:4" x14ac:dyDescent="0.25">
      <c r="B1479" s="32" t="s">
        <v>391</v>
      </c>
      <c r="C1479" s="35"/>
      <c r="D1479" s="37">
        <v>5000</v>
      </c>
    </row>
    <row r="1480" spans="2:4" x14ac:dyDescent="0.25">
      <c r="B1480" s="32" t="s">
        <v>394</v>
      </c>
      <c r="C1480" s="35"/>
      <c r="D1480" s="37">
        <v>178000</v>
      </c>
    </row>
    <row r="1481" spans="2:4" x14ac:dyDescent="0.25">
      <c r="B1481" s="50" t="s">
        <v>425</v>
      </c>
      <c r="C1481" s="53"/>
      <c r="D1481" s="52">
        <f>SUBTOTAL(9,D1483:D1486)</f>
        <v>2500000</v>
      </c>
    </row>
    <row r="1482" spans="2:4" x14ac:dyDescent="0.25">
      <c r="B1482" s="47" t="s">
        <v>388</v>
      </c>
      <c r="C1482" s="53"/>
      <c r="D1482" s="54"/>
    </row>
    <row r="1483" spans="2:4" x14ac:dyDescent="0.25">
      <c r="B1483" s="32" t="s">
        <v>426</v>
      </c>
      <c r="C1483" s="35"/>
      <c r="D1483" s="37">
        <v>2440000</v>
      </c>
    </row>
    <row r="1484" spans="2:4" x14ac:dyDescent="0.25">
      <c r="B1484" s="32" t="s">
        <v>376</v>
      </c>
      <c r="C1484" s="35"/>
      <c r="D1484" s="37">
        <v>10000</v>
      </c>
    </row>
    <row r="1485" spans="2:4" x14ac:dyDescent="0.25">
      <c r="B1485" s="32" t="s">
        <v>417</v>
      </c>
      <c r="C1485" s="35"/>
      <c r="D1485" s="37">
        <v>43000</v>
      </c>
    </row>
    <row r="1486" spans="2:4" x14ac:dyDescent="0.25">
      <c r="B1486" s="32" t="s">
        <v>427</v>
      </c>
      <c r="C1486" s="35"/>
      <c r="D1486" s="37">
        <v>7000</v>
      </c>
    </row>
    <row r="1487" spans="2:4" x14ac:dyDescent="0.25">
      <c r="B1487" s="47" t="s">
        <v>363</v>
      </c>
      <c r="C1487" s="53"/>
      <c r="D1487" s="54"/>
    </row>
    <row r="1488" spans="2:4" x14ac:dyDescent="0.25">
      <c r="B1488" s="50" t="s">
        <v>428</v>
      </c>
      <c r="C1488" s="53"/>
      <c r="D1488" s="52">
        <f>SUBTOTAL(9,D1490:D1490)</f>
        <v>2125235</v>
      </c>
    </row>
    <row r="1489" spans="2:4" x14ac:dyDescent="0.25">
      <c r="B1489" s="47" t="s">
        <v>429</v>
      </c>
      <c r="C1489" s="53"/>
      <c r="D1489" s="54"/>
    </row>
    <row r="1490" spans="2:4" x14ac:dyDescent="0.25">
      <c r="B1490" s="32" t="s">
        <v>406</v>
      </c>
      <c r="C1490" s="35"/>
      <c r="D1490" s="37">
        <v>2125235</v>
      </c>
    </row>
    <row r="1491" spans="2:4" x14ac:dyDescent="0.25">
      <c r="B1491" s="47" t="s">
        <v>430</v>
      </c>
      <c r="C1491" s="53"/>
      <c r="D1491" s="54"/>
    </row>
    <row r="1492" spans="2:4" x14ac:dyDescent="0.25">
      <c r="B1492" s="50" t="s">
        <v>362</v>
      </c>
      <c r="C1492" s="53"/>
      <c r="D1492" s="52">
        <f>SUBTOTAL(9,D1494)</f>
        <v>100000</v>
      </c>
    </row>
    <row r="1493" spans="2:4" x14ac:dyDescent="0.25">
      <c r="B1493" s="47" t="s">
        <v>350</v>
      </c>
      <c r="C1493" s="53"/>
      <c r="D1493" s="54"/>
    </row>
    <row r="1494" spans="2:4" x14ac:dyDescent="0.25">
      <c r="B1494" s="32" t="s">
        <v>431</v>
      </c>
      <c r="C1494" s="35"/>
      <c r="D1494" s="37">
        <v>100000</v>
      </c>
    </row>
    <row r="1495" spans="2:4" x14ac:dyDescent="0.25">
      <c r="B1495" s="47" t="s">
        <v>369</v>
      </c>
      <c r="C1495" s="53"/>
      <c r="D1495" s="54"/>
    </row>
    <row r="1496" spans="2:4" x14ac:dyDescent="0.25">
      <c r="B1496" s="50" t="s">
        <v>432</v>
      </c>
      <c r="C1496" s="53"/>
      <c r="D1496" s="52">
        <f>SUBTOTAL(9,D1498:D1499)</f>
        <v>1585935.2</v>
      </c>
    </row>
    <row r="1497" spans="2:4" x14ac:dyDescent="0.25">
      <c r="B1497" s="47" t="s">
        <v>350</v>
      </c>
      <c r="C1497" s="53"/>
      <c r="D1497" s="54"/>
    </row>
    <row r="1498" spans="2:4" x14ac:dyDescent="0.25">
      <c r="B1498" s="32" t="s">
        <v>433</v>
      </c>
      <c r="C1498" s="35"/>
      <c r="D1498" s="37">
        <v>1385935.2</v>
      </c>
    </row>
    <row r="1499" spans="2:4" ht="15.75" thickBot="1" x14ac:dyDescent="0.3">
      <c r="B1499" s="44" t="s">
        <v>434</v>
      </c>
      <c r="C1499" s="45"/>
      <c r="D1499" s="46">
        <v>200000</v>
      </c>
    </row>
    <row r="1500" spans="2:4" ht="15.75" thickBot="1" x14ac:dyDescent="0.3"/>
    <row r="1501" spans="2:4" x14ac:dyDescent="0.25">
      <c r="B1501" s="71" t="s">
        <v>344</v>
      </c>
      <c r="C1501" s="72"/>
      <c r="D1501" s="73" t="s">
        <v>345</v>
      </c>
    </row>
    <row r="1502" spans="2:4" x14ac:dyDescent="0.25">
      <c r="B1502" s="122" t="s">
        <v>276</v>
      </c>
      <c r="C1502" s="123"/>
      <c r="D1502" s="124"/>
    </row>
    <row r="1503" spans="2:4" ht="15.75" thickBot="1" x14ac:dyDescent="0.3">
      <c r="B1503" s="74"/>
      <c r="C1503" s="75"/>
      <c r="D1503" s="76">
        <v>76505105.649999991</v>
      </c>
    </row>
    <row r="1504" spans="2:4" x14ac:dyDescent="0.25">
      <c r="B1504" s="81" t="s">
        <v>435</v>
      </c>
      <c r="C1504" s="82"/>
      <c r="D1504" s="83">
        <v>267228.70999999996</v>
      </c>
    </row>
    <row r="1505" spans="2:4" x14ac:dyDescent="0.25">
      <c r="B1505" s="77" t="s">
        <v>348</v>
      </c>
      <c r="C1505" s="78"/>
      <c r="D1505" s="79"/>
    </row>
    <row r="1506" spans="2:4" x14ac:dyDescent="0.25">
      <c r="B1506" s="77" t="s">
        <v>349</v>
      </c>
      <c r="C1506" s="78"/>
      <c r="D1506" s="79">
        <v>19069.68</v>
      </c>
    </row>
    <row r="1507" spans="2:4" x14ac:dyDescent="0.25">
      <c r="B1507" s="77" t="s">
        <v>350</v>
      </c>
      <c r="C1507" s="78"/>
      <c r="D1507" s="79"/>
    </row>
    <row r="1508" spans="2:4" x14ac:dyDescent="0.25">
      <c r="B1508" s="32" t="s">
        <v>351</v>
      </c>
      <c r="C1508" s="33"/>
      <c r="D1508" s="68">
        <v>19069.68</v>
      </c>
    </row>
    <row r="1509" spans="2:4" x14ac:dyDescent="0.25">
      <c r="B1509" s="77" t="s">
        <v>358</v>
      </c>
      <c r="C1509" s="80"/>
      <c r="D1509" s="79"/>
    </row>
    <row r="1510" spans="2:4" x14ac:dyDescent="0.25">
      <c r="B1510" s="77" t="s">
        <v>360</v>
      </c>
      <c r="C1510" s="80"/>
      <c r="D1510" s="79">
        <v>248159.02999999997</v>
      </c>
    </row>
    <row r="1511" spans="2:4" x14ac:dyDescent="0.25">
      <c r="B1511" s="77" t="s">
        <v>354</v>
      </c>
      <c r="C1511" s="80"/>
      <c r="D1511" s="79"/>
    </row>
    <row r="1512" spans="2:4" x14ac:dyDescent="0.25">
      <c r="B1512" s="32" t="s">
        <v>355</v>
      </c>
      <c r="C1512" s="35"/>
      <c r="D1512" s="68">
        <v>248159.02999999997</v>
      </c>
    </row>
    <row r="1513" spans="2:4" x14ac:dyDescent="0.25">
      <c r="B1513" s="62"/>
      <c r="C1513" s="63"/>
      <c r="D1513" s="69"/>
    </row>
    <row r="1514" spans="2:4" x14ac:dyDescent="0.25">
      <c r="B1514" s="50" t="s">
        <v>436</v>
      </c>
      <c r="C1514" s="85"/>
      <c r="D1514" s="86">
        <v>11478279.699999999</v>
      </c>
    </row>
    <row r="1515" spans="2:4" x14ac:dyDescent="0.25">
      <c r="B1515" s="47" t="s">
        <v>437</v>
      </c>
      <c r="C1515" s="53"/>
      <c r="D1515" s="84"/>
    </row>
    <row r="1516" spans="2:4" x14ac:dyDescent="0.25">
      <c r="B1516" s="47" t="s">
        <v>438</v>
      </c>
      <c r="C1516" s="53"/>
      <c r="D1516" s="84">
        <v>38398.85</v>
      </c>
    </row>
    <row r="1517" spans="2:4" x14ac:dyDescent="0.25">
      <c r="B1517" s="47" t="s">
        <v>354</v>
      </c>
      <c r="C1517" s="53"/>
      <c r="D1517" s="84"/>
    </row>
    <row r="1518" spans="2:4" x14ac:dyDescent="0.25">
      <c r="B1518" s="32" t="s">
        <v>422</v>
      </c>
      <c r="C1518" s="35"/>
      <c r="D1518" s="68">
        <v>38398.85</v>
      </c>
    </row>
    <row r="1519" spans="2:4" x14ac:dyDescent="0.25">
      <c r="B1519" s="47" t="s">
        <v>348</v>
      </c>
      <c r="C1519" s="48"/>
      <c r="D1519" s="84"/>
    </row>
    <row r="1520" spans="2:4" x14ac:dyDescent="0.25">
      <c r="B1520" s="47" t="s">
        <v>349</v>
      </c>
      <c r="C1520" s="48"/>
      <c r="D1520" s="84">
        <v>11920.76</v>
      </c>
    </row>
    <row r="1521" spans="2:4" x14ac:dyDescent="0.25">
      <c r="B1521" s="47" t="s">
        <v>350</v>
      </c>
      <c r="C1521" s="48"/>
      <c r="D1521" s="84"/>
    </row>
    <row r="1522" spans="2:4" x14ac:dyDescent="0.25">
      <c r="B1522" s="32" t="s">
        <v>351</v>
      </c>
      <c r="C1522" s="33"/>
      <c r="D1522" s="68">
        <v>11920.76</v>
      </c>
    </row>
    <row r="1523" spans="2:4" x14ac:dyDescent="0.25">
      <c r="B1523" s="47" t="s">
        <v>352</v>
      </c>
      <c r="C1523" s="53"/>
      <c r="D1523" s="84"/>
    </row>
    <row r="1524" spans="2:4" x14ac:dyDescent="0.25">
      <c r="B1524" s="47" t="s">
        <v>353</v>
      </c>
      <c r="C1524" s="53"/>
      <c r="D1524" s="84">
        <v>1079136.6099999999</v>
      </c>
    </row>
    <row r="1525" spans="2:4" x14ac:dyDescent="0.25">
      <c r="B1525" s="47" t="s">
        <v>354</v>
      </c>
      <c r="C1525" s="53"/>
      <c r="D1525" s="84"/>
    </row>
    <row r="1526" spans="2:4" x14ac:dyDescent="0.25">
      <c r="B1526" s="32" t="s">
        <v>355</v>
      </c>
      <c r="C1526" s="35"/>
      <c r="D1526" s="68">
        <v>1079136.6099999999</v>
      </c>
    </row>
    <row r="1527" spans="2:4" x14ac:dyDescent="0.25">
      <c r="B1527" s="47" t="s">
        <v>356</v>
      </c>
      <c r="C1527" s="53"/>
      <c r="D1527" s="84">
        <v>16037.630000000001</v>
      </c>
    </row>
    <row r="1528" spans="2:4" x14ac:dyDescent="0.25">
      <c r="B1528" s="47" t="s">
        <v>354</v>
      </c>
      <c r="C1528" s="53"/>
      <c r="D1528" s="84"/>
    </row>
    <row r="1529" spans="2:4" x14ac:dyDescent="0.25">
      <c r="B1529" s="32" t="s">
        <v>355</v>
      </c>
      <c r="C1529" s="35"/>
      <c r="D1529" s="68">
        <v>16037.630000000001</v>
      </c>
    </row>
    <row r="1530" spans="2:4" x14ac:dyDescent="0.25">
      <c r="B1530" s="47" t="s">
        <v>357</v>
      </c>
      <c r="C1530" s="53"/>
      <c r="D1530" s="84">
        <v>110218.37999999999</v>
      </c>
    </row>
    <row r="1531" spans="2:4" x14ac:dyDescent="0.25">
      <c r="B1531" s="47" t="s">
        <v>354</v>
      </c>
      <c r="C1531" s="53"/>
      <c r="D1531" s="84"/>
    </row>
    <row r="1532" spans="2:4" x14ac:dyDescent="0.25">
      <c r="B1532" s="32" t="s">
        <v>355</v>
      </c>
      <c r="C1532" s="35"/>
      <c r="D1532" s="68">
        <v>110218.37999999999</v>
      </c>
    </row>
    <row r="1533" spans="2:4" x14ac:dyDescent="0.25">
      <c r="B1533" s="47" t="s">
        <v>358</v>
      </c>
      <c r="C1533" s="53"/>
      <c r="D1533" s="84"/>
    </row>
    <row r="1534" spans="2:4" x14ac:dyDescent="0.25">
      <c r="B1534" s="47" t="s">
        <v>359</v>
      </c>
      <c r="C1534" s="48"/>
      <c r="D1534" s="84">
        <v>1392821.38</v>
      </c>
    </row>
    <row r="1535" spans="2:4" x14ac:dyDescent="0.25">
      <c r="B1535" s="47" t="s">
        <v>354</v>
      </c>
      <c r="C1535" s="48"/>
      <c r="D1535" s="84"/>
    </row>
    <row r="1536" spans="2:4" x14ac:dyDescent="0.25">
      <c r="B1536" s="32" t="s">
        <v>355</v>
      </c>
      <c r="C1536" s="33"/>
      <c r="D1536" s="68">
        <v>1392821.38</v>
      </c>
    </row>
    <row r="1537" spans="2:4" x14ac:dyDescent="0.25">
      <c r="B1537" s="47" t="s">
        <v>360</v>
      </c>
      <c r="C1537" s="53"/>
      <c r="D1537" s="84">
        <v>310078.57</v>
      </c>
    </row>
    <row r="1538" spans="2:4" x14ac:dyDescent="0.25">
      <c r="B1538" s="47" t="s">
        <v>354</v>
      </c>
      <c r="C1538" s="53"/>
      <c r="D1538" s="84"/>
    </row>
    <row r="1539" spans="2:4" x14ac:dyDescent="0.25">
      <c r="B1539" s="32" t="s">
        <v>355</v>
      </c>
      <c r="C1539" s="35"/>
      <c r="D1539" s="68">
        <v>310078.57</v>
      </c>
    </row>
    <row r="1540" spans="2:4" x14ac:dyDescent="0.25">
      <c r="B1540" s="47" t="s">
        <v>439</v>
      </c>
      <c r="C1540" s="53"/>
      <c r="D1540" s="84">
        <v>620830.92999999993</v>
      </c>
    </row>
    <row r="1541" spans="2:4" x14ac:dyDescent="0.25">
      <c r="B1541" s="47" t="s">
        <v>354</v>
      </c>
      <c r="C1541" s="53"/>
      <c r="D1541" s="84"/>
    </row>
    <row r="1542" spans="2:4" x14ac:dyDescent="0.25">
      <c r="B1542" s="32" t="s">
        <v>355</v>
      </c>
      <c r="C1542" s="35"/>
      <c r="D1542" s="68">
        <v>620830.92999999993</v>
      </c>
    </row>
    <row r="1543" spans="2:4" x14ac:dyDescent="0.25">
      <c r="B1543" s="47" t="s">
        <v>361</v>
      </c>
      <c r="C1543" s="53"/>
      <c r="D1543" s="84"/>
    </row>
    <row r="1544" spans="2:4" x14ac:dyDescent="0.25">
      <c r="B1544" s="47" t="s">
        <v>362</v>
      </c>
      <c r="C1544" s="53"/>
      <c r="D1544" s="84">
        <v>4596841.13</v>
      </c>
    </row>
    <row r="1545" spans="2:4" x14ac:dyDescent="0.25">
      <c r="B1545" s="47" t="s">
        <v>354</v>
      </c>
      <c r="C1545" s="53"/>
      <c r="D1545" s="84"/>
    </row>
    <row r="1546" spans="2:4" x14ac:dyDescent="0.25">
      <c r="B1546" s="32" t="s">
        <v>355</v>
      </c>
      <c r="C1546" s="35"/>
      <c r="D1546" s="68">
        <v>4596841.13</v>
      </c>
    </row>
    <row r="1547" spans="2:4" x14ac:dyDescent="0.25">
      <c r="B1547" s="47" t="s">
        <v>363</v>
      </c>
      <c r="C1547" s="53"/>
      <c r="D1547" s="84"/>
    </row>
    <row r="1548" spans="2:4" x14ac:dyDescent="0.25">
      <c r="B1548" s="47" t="s">
        <v>364</v>
      </c>
      <c r="C1548" s="48"/>
      <c r="D1548" s="84">
        <v>176521.14</v>
      </c>
    </row>
    <row r="1549" spans="2:4" x14ac:dyDescent="0.25">
      <c r="B1549" s="47" t="s">
        <v>354</v>
      </c>
      <c r="C1549" s="48"/>
      <c r="D1549" s="84"/>
    </row>
    <row r="1550" spans="2:4" x14ac:dyDescent="0.25">
      <c r="B1550" s="32" t="s">
        <v>355</v>
      </c>
      <c r="C1550" s="33"/>
      <c r="D1550" s="68">
        <v>176521.14</v>
      </c>
    </row>
    <row r="1551" spans="2:4" x14ac:dyDescent="0.25">
      <c r="B1551" s="47" t="s">
        <v>365</v>
      </c>
      <c r="C1551" s="53"/>
      <c r="D1551" s="84"/>
    </row>
    <row r="1552" spans="2:4" x14ac:dyDescent="0.25">
      <c r="B1552" s="47" t="s">
        <v>366</v>
      </c>
      <c r="C1552" s="53"/>
      <c r="D1552" s="84">
        <v>3116208.9</v>
      </c>
    </row>
    <row r="1553" spans="2:4" x14ac:dyDescent="0.25">
      <c r="B1553" s="47" t="s">
        <v>354</v>
      </c>
      <c r="C1553" s="53"/>
      <c r="D1553" s="84"/>
    </row>
    <row r="1554" spans="2:4" x14ac:dyDescent="0.25">
      <c r="B1554" s="32" t="s">
        <v>367</v>
      </c>
      <c r="C1554" s="35"/>
      <c r="D1554" s="68">
        <v>3116208.9</v>
      </c>
    </row>
    <row r="1555" spans="2:4" x14ac:dyDescent="0.25">
      <c r="B1555" s="47" t="s">
        <v>369</v>
      </c>
      <c r="C1555" s="53"/>
      <c r="D1555" s="84"/>
    </row>
    <row r="1556" spans="2:4" x14ac:dyDescent="0.25">
      <c r="B1556" s="47" t="s">
        <v>370</v>
      </c>
      <c r="C1556" s="53"/>
      <c r="D1556" s="84">
        <v>9265.42</v>
      </c>
    </row>
    <row r="1557" spans="2:4" x14ac:dyDescent="0.25">
      <c r="B1557" s="47" t="s">
        <v>354</v>
      </c>
      <c r="C1557" s="53"/>
      <c r="D1557" s="84"/>
    </row>
    <row r="1558" spans="2:4" x14ac:dyDescent="0.25">
      <c r="B1558" s="32" t="s">
        <v>355</v>
      </c>
      <c r="C1558" s="35"/>
      <c r="D1558" s="68">
        <v>9265.42</v>
      </c>
    </row>
    <row r="1559" spans="2:4" x14ac:dyDescent="0.25">
      <c r="B1559" s="62"/>
      <c r="C1559" s="64"/>
      <c r="D1559" s="69"/>
    </row>
    <row r="1560" spans="2:4" x14ac:dyDescent="0.25">
      <c r="B1560" s="50" t="s">
        <v>440</v>
      </c>
      <c r="C1560" s="51"/>
      <c r="D1560" s="86">
        <v>48328026.109999999</v>
      </c>
    </row>
    <row r="1561" spans="2:4" x14ac:dyDescent="0.25">
      <c r="B1561" s="47" t="s">
        <v>348</v>
      </c>
      <c r="C1561" s="48"/>
      <c r="D1561" s="84"/>
    </row>
    <row r="1562" spans="2:4" x14ac:dyDescent="0.25">
      <c r="B1562" s="47" t="s">
        <v>349</v>
      </c>
      <c r="C1562" s="48"/>
      <c r="D1562" s="84">
        <v>5742.8</v>
      </c>
    </row>
    <row r="1563" spans="2:4" x14ac:dyDescent="0.25">
      <c r="B1563" s="47" t="s">
        <v>350</v>
      </c>
      <c r="C1563" s="48"/>
      <c r="D1563" s="84"/>
    </row>
    <row r="1564" spans="2:4" x14ac:dyDescent="0.25">
      <c r="B1564" s="32" t="s">
        <v>351</v>
      </c>
      <c r="C1564" s="33"/>
      <c r="D1564" s="68">
        <v>5742.8</v>
      </c>
    </row>
    <row r="1565" spans="2:4" x14ac:dyDescent="0.25">
      <c r="B1565" s="47" t="s">
        <v>352</v>
      </c>
      <c r="C1565" s="48"/>
      <c r="D1565" s="84"/>
    </row>
    <row r="1566" spans="2:4" x14ac:dyDescent="0.25">
      <c r="B1566" s="47" t="s">
        <v>353</v>
      </c>
      <c r="C1566" s="48"/>
      <c r="D1566" s="84">
        <v>10505268.699999999</v>
      </c>
    </row>
    <row r="1567" spans="2:4" x14ac:dyDescent="0.25">
      <c r="B1567" s="47" t="s">
        <v>354</v>
      </c>
      <c r="C1567" s="48"/>
      <c r="D1567" s="84"/>
    </row>
    <row r="1568" spans="2:4" x14ac:dyDescent="0.25">
      <c r="B1568" s="32" t="s">
        <v>355</v>
      </c>
      <c r="C1568" s="33"/>
      <c r="D1568" s="68">
        <v>10505268.699999999</v>
      </c>
    </row>
    <row r="1569" spans="2:4" x14ac:dyDescent="0.25">
      <c r="B1569" s="47" t="s">
        <v>356</v>
      </c>
      <c r="C1569" s="48"/>
      <c r="D1569" s="84">
        <v>3700000</v>
      </c>
    </row>
    <row r="1570" spans="2:4" x14ac:dyDescent="0.25">
      <c r="B1570" s="47" t="s">
        <v>354</v>
      </c>
      <c r="C1570" s="48"/>
      <c r="D1570" s="84"/>
    </row>
    <row r="1571" spans="2:4" x14ac:dyDescent="0.25">
      <c r="B1571" s="32" t="s">
        <v>355</v>
      </c>
      <c r="C1571" s="33"/>
      <c r="D1571" s="68">
        <v>3700000</v>
      </c>
    </row>
    <row r="1572" spans="2:4" x14ac:dyDescent="0.25">
      <c r="B1572" s="47" t="s">
        <v>357</v>
      </c>
      <c r="C1572" s="48"/>
      <c r="D1572" s="84">
        <v>4459922.33</v>
      </c>
    </row>
    <row r="1573" spans="2:4" x14ac:dyDescent="0.25">
      <c r="B1573" s="47" t="s">
        <v>354</v>
      </c>
      <c r="C1573" s="48"/>
      <c r="D1573" s="84"/>
    </row>
    <row r="1574" spans="2:4" x14ac:dyDescent="0.25">
      <c r="B1574" s="32" t="s">
        <v>355</v>
      </c>
      <c r="C1574" s="33"/>
      <c r="D1574" s="68">
        <v>4459922.33</v>
      </c>
    </row>
    <row r="1575" spans="2:4" x14ac:dyDescent="0.25">
      <c r="B1575" s="47" t="s">
        <v>358</v>
      </c>
      <c r="C1575" s="48"/>
      <c r="D1575" s="84"/>
    </row>
    <row r="1576" spans="2:4" x14ac:dyDescent="0.25">
      <c r="B1576" s="47" t="s">
        <v>359</v>
      </c>
      <c r="C1576" s="48"/>
      <c r="D1576" s="84">
        <v>1091392</v>
      </c>
    </row>
    <row r="1577" spans="2:4" x14ac:dyDescent="0.25">
      <c r="B1577" s="47" t="s">
        <v>354</v>
      </c>
      <c r="C1577" s="48"/>
      <c r="D1577" s="84"/>
    </row>
    <row r="1578" spans="2:4" x14ac:dyDescent="0.25">
      <c r="B1578" s="32" t="s">
        <v>355</v>
      </c>
      <c r="C1578" s="33"/>
      <c r="D1578" s="68">
        <v>1091392</v>
      </c>
    </row>
    <row r="1579" spans="2:4" x14ac:dyDescent="0.25">
      <c r="B1579" s="47" t="s">
        <v>360</v>
      </c>
      <c r="C1579" s="48"/>
      <c r="D1579" s="84">
        <v>1738926</v>
      </c>
    </row>
    <row r="1580" spans="2:4" x14ac:dyDescent="0.25">
      <c r="B1580" s="47" t="s">
        <v>354</v>
      </c>
      <c r="C1580" s="48"/>
      <c r="D1580" s="84"/>
    </row>
    <row r="1581" spans="2:4" x14ac:dyDescent="0.25">
      <c r="B1581" s="32" t="s">
        <v>355</v>
      </c>
      <c r="C1581" s="33"/>
      <c r="D1581" s="68">
        <v>1738926</v>
      </c>
    </row>
    <row r="1582" spans="2:4" x14ac:dyDescent="0.25">
      <c r="B1582" s="47" t="s">
        <v>361</v>
      </c>
      <c r="C1582" s="48"/>
      <c r="D1582" s="84"/>
    </row>
    <row r="1583" spans="2:4" x14ac:dyDescent="0.25">
      <c r="B1583" s="47" t="s">
        <v>362</v>
      </c>
      <c r="C1583" s="48"/>
      <c r="D1583" s="84">
        <v>2643927</v>
      </c>
    </row>
    <row r="1584" spans="2:4" x14ac:dyDescent="0.25">
      <c r="B1584" s="47" t="s">
        <v>354</v>
      </c>
      <c r="C1584" s="48"/>
      <c r="D1584" s="84"/>
    </row>
    <row r="1585" spans="2:4" x14ac:dyDescent="0.25">
      <c r="B1585" s="32" t="s">
        <v>355</v>
      </c>
      <c r="C1585" s="33"/>
      <c r="D1585" s="68">
        <v>2643927</v>
      </c>
    </row>
    <row r="1586" spans="2:4" x14ac:dyDescent="0.25">
      <c r="B1586" s="47" t="s">
        <v>363</v>
      </c>
      <c r="C1586" s="48"/>
      <c r="D1586" s="84"/>
    </row>
    <row r="1587" spans="2:4" x14ac:dyDescent="0.25">
      <c r="B1587" s="47" t="s">
        <v>364</v>
      </c>
      <c r="C1587" s="48"/>
      <c r="D1587" s="84">
        <v>2589999.62</v>
      </c>
    </row>
    <row r="1588" spans="2:4" x14ac:dyDescent="0.25">
      <c r="B1588" s="47" t="s">
        <v>354</v>
      </c>
      <c r="C1588" s="48"/>
      <c r="D1588" s="84"/>
    </row>
    <row r="1589" spans="2:4" x14ac:dyDescent="0.25">
      <c r="B1589" s="32" t="s">
        <v>355</v>
      </c>
      <c r="C1589" s="33"/>
      <c r="D1589" s="68">
        <v>2589999.62</v>
      </c>
    </row>
    <row r="1590" spans="2:4" x14ac:dyDescent="0.25">
      <c r="B1590" s="47" t="s">
        <v>365</v>
      </c>
      <c r="C1590" s="48"/>
      <c r="D1590" s="84"/>
    </row>
    <row r="1591" spans="2:4" x14ac:dyDescent="0.25">
      <c r="B1591" s="47" t="s">
        <v>366</v>
      </c>
      <c r="C1591" s="48"/>
      <c r="D1591" s="84">
        <v>19002866.560000002</v>
      </c>
    </row>
    <row r="1592" spans="2:4" x14ac:dyDescent="0.25">
      <c r="B1592" s="47" t="s">
        <v>354</v>
      </c>
      <c r="C1592" s="48"/>
      <c r="D1592" s="84"/>
    </row>
    <row r="1593" spans="2:4" x14ac:dyDescent="0.25">
      <c r="B1593" s="32" t="s">
        <v>367</v>
      </c>
      <c r="C1593" s="33"/>
      <c r="D1593" s="68">
        <v>19002866.560000002</v>
      </c>
    </row>
    <row r="1594" spans="2:4" x14ac:dyDescent="0.25">
      <c r="B1594" s="47" t="s">
        <v>368</v>
      </c>
      <c r="C1594" s="48"/>
      <c r="D1594" s="84">
        <v>2001935.8</v>
      </c>
    </row>
    <row r="1595" spans="2:4" x14ac:dyDescent="0.25">
      <c r="B1595" s="47" t="s">
        <v>354</v>
      </c>
      <c r="C1595" s="48"/>
      <c r="D1595" s="84"/>
    </row>
    <row r="1596" spans="2:4" x14ac:dyDescent="0.25">
      <c r="B1596" s="32" t="s">
        <v>367</v>
      </c>
      <c r="C1596" s="33"/>
      <c r="D1596" s="68">
        <v>2001935.8</v>
      </c>
    </row>
    <row r="1597" spans="2:4" x14ac:dyDescent="0.25">
      <c r="B1597" s="47" t="s">
        <v>369</v>
      </c>
      <c r="C1597" s="48"/>
      <c r="D1597" s="84"/>
    </row>
    <row r="1598" spans="2:4" x14ac:dyDescent="0.25">
      <c r="B1598" s="47" t="s">
        <v>370</v>
      </c>
      <c r="C1598" s="48"/>
      <c r="D1598" s="84">
        <v>588045.30000000005</v>
      </c>
    </row>
    <row r="1599" spans="2:4" x14ac:dyDescent="0.25">
      <c r="B1599" s="47" t="s">
        <v>354</v>
      </c>
      <c r="C1599" s="48"/>
      <c r="D1599" s="84"/>
    </row>
    <row r="1600" spans="2:4" x14ac:dyDescent="0.25">
      <c r="B1600" s="32" t="s">
        <v>355</v>
      </c>
      <c r="C1600" s="33"/>
      <c r="D1600" s="68">
        <v>588045.30000000005</v>
      </c>
    </row>
    <row r="1601" spans="2:4" x14ac:dyDescent="0.25">
      <c r="B1601" s="62"/>
      <c r="C1601" s="63"/>
      <c r="D1601" s="69"/>
    </row>
    <row r="1602" spans="2:4" x14ac:dyDescent="0.25">
      <c r="B1602" s="50" t="s">
        <v>441</v>
      </c>
      <c r="C1602" s="53"/>
      <c r="D1602" s="84">
        <v>3875920.4299999997</v>
      </c>
    </row>
    <row r="1603" spans="2:4" x14ac:dyDescent="0.25">
      <c r="B1603" s="47" t="s">
        <v>348</v>
      </c>
      <c r="C1603" s="53"/>
      <c r="D1603" s="84"/>
    </row>
    <row r="1604" spans="2:4" x14ac:dyDescent="0.25">
      <c r="B1604" s="47" t="s">
        <v>384</v>
      </c>
      <c r="C1604" s="53"/>
      <c r="D1604" s="84">
        <v>3875920.4299999997</v>
      </c>
    </row>
    <row r="1605" spans="2:4" x14ac:dyDescent="0.25">
      <c r="B1605" s="47" t="s">
        <v>350</v>
      </c>
      <c r="C1605" s="53"/>
      <c r="D1605" s="84"/>
    </row>
    <row r="1606" spans="2:4" x14ac:dyDescent="0.25">
      <c r="B1606" s="32" t="s">
        <v>385</v>
      </c>
      <c r="C1606" s="35"/>
      <c r="D1606" s="68">
        <v>3875920.4299999997</v>
      </c>
    </row>
    <row r="1607" spans="2:4" x14ac:dyDescent="0.25">
      <c r="B1607" s="62"/>
      <c r="C1607" s="64"/>
      <c r="D1607" s="69"/>
    </row>
    <row r="1608" spans="2:4" x14ac:dyDescent="0.25">
      <c r="B1608" s="50" t="s">
        <v>442</v>
      </c>
      <c r="C1608" s="53"/>
      <c r="D1608" s="84">
        <v>633041.71</v>
      </c>
    </row>
    <row r="1609" spans="2:4" x14ac:dyDescent="0.25">
      <c r="B1609" s="47" t="s">
        <v>443</v>
      </c>
      <c r="C1609" s="53"/>
      <c r="D1609" s="84"/>
    </row>
    <row r="1610" spans="2:4" x14ac:dyDescent="0.25">
      <c r="B1610" s="47" t="s">
        <v>444</v>
      </c>
      <c r="C1610" s="48"/>
      <c r="D1610" s="84">
        <v>633041.71</v>
      </c>
    </row>
    <row r="1611" spans="2:4" x14ac:dyDescent="0.25">
      <c r="B1611" s="47" t="s">
        <v>354</v>
      </c>
      <c r="C1611" s="48"/>
      <c r="D1611" s="84"/>
    </row>
    <row r="1612" spans="2:4" x14ac:dyDescent="0.25">
      <c r="B1612" s="32" t="s">
        <v>445</v>
      </c>
      <c r="C1612" s="33"/>
      <c r="D1612" s="68">
        <v>633041.71</v>
      </c>
    </row>
    <row r="1613" spans="2:4" x14ac:dyDescent="0.25">
      <c r="B1613" s="62"/>
      <c r="C1613" s="64"/>
      <c r="D1613" s="69"/>
    </row>
    <row r="1614" spans="2:4" x14ac:dyDescent="0.25">
      <c r="B1614" s="50" t="s">
        <v>446</v>
      </c>
      <c r="C1614" s="48"/>
      <c r="D1614" s="84">
        <v>10745078.049999999</v>
      </c>
    </row>
    <row r="1615" spans="2:4" x14ac:dyDescent="0.25">
      <c r="B1615" s="47" t="s">
        <v>352</v>
      </c>
      <c r="C1615" s="48"/>
      <c r="D1615" s="84"/>
    </row>
    <row r="1616" spans="2:4" x14ac:dyDescent="0.25">
      <c r="B1616" s="47" t="s">
        <v>356</v>
      </c>
      <c r="C1616" s="48"/>
      <c r="D1616" s="84">
        <v>3077586.21</v>
      </c>
    </row>
    <row r="1617" spans="2:4" x14ac:dyDescent="0.25">
      <c r="B1617" s="47" t="s">
        <v>354</v>
      </c>
      <c r="C1617" s="48"/>
      <c r="D1617" s="84"/>
    </row>
    <row r="1618" spans="2:4" x14ac:dyDescent="0.25">
      <c r="B1618" s="32" t="s">
        <v>355</v>
      </c>
      <c r="C1618" s="33"/>
      <c r="D1618" s="68">
        <v>3077586.21</v>
      </c>
    </row>
    <row r="1619" spans="2:4" x14ac:dyDescent="0.25">
      <c r="B1619" s="47" t="s">
        <v>357</v>
      </c>
      <c r="C1619" s="48"/>
      <c r="D1619" s="84">
        <v>5855495.1299999999</v>
      </c>
    </row>
    <row r="1620" spans="2:4" x14ac:dyDescent="0.25">
      <c r="B1620" s="47" t="s">
        <v>354</v>
      </c>
      <c r="C1620" s="48"/>
      <c r="D1620" s="84"/>
    </row>
    <row r="1621" spans="2:4" x14ac:dyDescent="0.25">
      <c r="B1621" s="32" t="s">
        <v>355</v>
      </c>
      <c r="C1621" s="33"/>
      <c r="D1621" s="68">
        <v>5855495.1299999999</v>
      </c>
    </row>
    <row r="1622" spans="2:4" x14ac:dyDescent="0.25">
      <c r="B1622" s="47" t="s">
        <v>365</v>
      </c>
      <c r="C1622" s="48"/>
      <c r="D1622" s="84"/>
    </row>
    <row r="1623" spans="2:4" x14ac:dyDescent="0.25">
      <c r="B1623" s="47" t="s">
        <v>368</v>
      </c>
      <c r="C1623" s="48"/>
      <c r="D1623" s="84">
        <v>1040616.7000000002</v>
      </c>
    </row>
    <row r="1624" spans="2:4" x14ac:dyDescent="0.25">
      <c r="B1624" s="47" t="s">
        <v>354</v>
      </c>
      <c r="C1624" s="48"/>
      <c r="D1624" s="84"/>
    </row>
    <row r="1625" spans="2:4" x14ac:dyDescent="0.25">
      <c r="B1625" s="32" t="s">
        <v>367</v>
      </c>
      <c r="C1625" s="33"/>
      <c r="D1625" s="68">
        <v>1040616.7000000002</v>
      </c>
    </row>
    <row r="1626" spans="2:4" x14ac:dyDescent="0.25">
      <c r="B1626" s="47" t="s">
        <v>443</v>
      </c>
      <c r="C1626" s="48"/>
      <c r="D1626" s="84"/>
    </row>
    <row r="1627" spans="2:4" x14ac:dyDescent="0.25">
      <c r="B1627" s="47" t="s">
        <v>447</v>
      </c>
      <c r="C1627" s="48"/>
      <c r="D1627" s="84">
        <v>396444.64</v>
      </c>
    </row>
    <row r="1628" spans="2:4" x14ac:dyDescent="0.25">
      <c r="B1628" s="47" t="s">
        <v>354</v>
      </c>
      <c r="C1628" s="48"/>
      <c r="D1628" s="84"/>
    </row>
    <row r="1629" spans="2:4" x14ac:dyDescent="0.25">
      <c r="B1629" s="32" t="s">
        <v>445</v>
      </c>
      <c r="C1629" s="33"/>
      <c r="D1629" s="68">
        <v>396444.64</v>
      </c>
    </row>
    <row r="1630" spans="2:4" x14ac:dyDescent="0.25">
      <c r="B1630" s="87" t="s">
        <v>448</v>
      </c>
      <c r="C1630" s="48"/>
      <c r="D1630" s="84">
        <v>374935.37</v>
      </c>
    </row>
    <row r="1631" spans="2:4" x14ac:dyDescent="0.25">
      <c r="B1631" s="88" t="s">
        <v>354</v>
      </c>
      <c r="C1631" s="48"/>
      <c r="D1631" s="84"/>
    </row>
    <row r="1632" spans="2:4" x14ac:dyDescent="0.25">
      <c r="B1632" s="65" t="s">
        <v>355</v>
      </c>
      <c r="C1632" s="33"/>
      <c r="D1632" s="68">
        <v>374935.37</v>
      </c>
    </row>
    <row r="1633" spans="2:4" x14ac:dyDescent="0.25">
      <c r="B1633" s="62"/>
      <c r="C1633" s="63"/>
      <c r="D1633" s="69"/>
    </row>
    <row r="1634" spans="2:4" x14ac:dyDescent="0.25">
      <c r="B1634" s="89" t="s">
        <v>449</v>
      </c>
      <c r="C1634" s="48"/>
      <c r="D1634" s="84">
        <v>30000</v>
      </c>
    </row>
    <row r="1635" spans="2:4" x14ac:dyDescent="0.25">
      <c r="B1635" s="88" t="s">
        <v>437</v>
      </c>
      <c r="C1635" s="48"/>
      <c r="D1635" s="84"/>
    </row>
    <row r="1636" spans="2:4" x14ac:dyDescent="0.25">
      <c r="B1636" s="88" t="s">
        <v>450</v>
      </c>
      <c r="C1636" s="48"/>
      <c r="D1636" s="84">
        <v>30000</v>
      </c>
    </row>
    <row r="1637" spans="2:4" x14ac:dyDescent="0.25">
      <c r="B1637" s="88" t="s">
        <v>350</v>
      </c>
      <c r="C1637" s="48"/>
      <c r="D1637" s="84"/>
    </row>
    <row r="1638" spans="2:4" x14ac:dyDescent="0.25">
      <c r="B1638" s="65" t="s">
        <v>351</v>
      </c>
      <c r="C1638" s="33"/>
      <c r="D1638" s="68">
        <v>30000</v>
      </c>
    </row>
    <row r="1639" spans="2:4" x14ac:dyDescent="0.25">
      <c r="B1639" s="66"/>
      <c r="C1639" s="63"/>
      <c r="D1639" s="69"/>
    </row>
    <row r="1640" spans="2:4" x14ac:dyDescent="0.25">
      <c r="B1640" s="50" t="s">
        <v>451</v>
      </c>
      <c r="C1640" s="53"/>
      <c r="D1640" s="84">
        <v>281265.90000000002</v>
      </c>
    </row>
    <row r="1641" spans="2:4" x14ac:dyDescent="0.25">
      <c r="B1641" s="47" t="s">
        <v>358</v>
      </c>
      <c r="C1641" s="53"/>
      <c r="D1641" s="84"/>
    </row>
    <row r="1642" spans="2:4" x14ac:dyDescent="0.25">
      <c r="B1642" s="47" t="s">
        <v>452</v>
      </c>
      <c r="C1642" s="53"/>
      <c r="D1642" s="84">
        <v>281265.90000000002</v>
      </c>
    </row>
    <row r="1643" spans="2:4" x14ac:dyDescent="0.25">
      <c r="B1643" s="47" t="s">
        <v>354</v>
      </c>
      <c r="C1643" s="53"/>
      <c r="D1643" s="84"/>
    </row>
    <row r="1644" spans="2:4" x14ac:dyDescent="0.25">
      <c r="B1644" s="32" t="s">
        <v>355</v>
      </c>
      <c r="C1644" s="33"/>
      <c r="D1644" s="68">
        <v>281265.90000000002</v>
      </c>
    </row>
    <row r="1645" spans="2:4" x14ac:dyDescent="0.25">
      <c r="B1645" s="62"/>
      <c r="C1645" s="63"/>
      <c r="D1645" s="69"/>
    </row>
    <row r="1646" spans="2:4" x14ac:dyDescent="0.25">
      <c r="B1646" s="50" t="s">
        <v>453</v>
      </c>
      <c r="C1646" s="53"/>
      <c r="D1646" s="84">
        <v>183700.85</v>
      </c>
    </row>
    <row r="1647" spans="2:4" x14ac:dyDescent="0.25">
      <c r="B1647" s="47" t="s">
        <v>358</v>
      </c>
      <c r="C1647" s="53"/>
      <c r="D1647" s="84"/>
    </row>
    <row r="1648" spans="2:4" x14ac:dyDescent="0.25">
      <c r="B1648" s="47" t="s">
        <v>452</v>
      </c>
      <c r="C1648" s="53"/>
      <c r="D1648" s="84">
        <v>183700.85</v>
      </c>
    </row>
    <row r="1649" spans="2:4" x14ac:dyDescent="0.25">
      <c r="B1649" s="47" t="s">
        <v>354</v>
      </c>
      <c r="C1649" s="53"/>
      <c r="D1649" s="84"/>
    </row>
    <row r="1650" spans="2:4" x14ac:dyDescent="0.25">
      <c r="B1650" s="32" t="s">
        <v>355</v>
      </c>
      <c r="C1650" s="33"/>
      <c r="D1650" s="68">
        <v>183700.85</v>
      </c>
    </row>
    <row r="1651" spans="2:4" x14ac:dyDescent="0.25">
      <c r="B1651" s="62"/>
      <c r="C1651" s="64"/>
      <c r="D1651" s="69"/>
    </row>
    <row r="1652" spans="2:4" x14ac:dyDescent="0.25">
      <c r="B1652" s="50" t="s">
        <v>454</v>
      </c>
      <c r="C1652" s="48"/>
      <c r="D1652" s="84">
        <v>682564.19</v>
      </c>
    </row>
    <row r="1653" spans="2:4" x14ac:dyDescent="0.25">
      <c r="B1653" s="47" t="s">
        <v>358</v>
      </c>
      <c r="C1653" s="48"/>
      <c r="D1653" s="84"/>
    </row>
    <row r="1654" spans="2:4" x14ac:dyDescent="0.25">
      <c r="B1654" s="47" t="s">
        <v>452</v>
      </c>
      <c r="C1654" s="48"/>
      <c r="D1654" s="84">
        <v>682564.19</v>
      </c>
    </row>
    <row r="1655" spans="2:4" x14ac:dyDescent="0.25">
      <c r="B1655" s="47" t="s">
        <v>354</v>
      </c>
      <c r="C1655" s="48"/>
      <c r="D1655" s="84"/>
    </row>
    <row r="1656" spans="2:4" ht="15.75" thickBot="1" x14ac:dyDescent="0.3">
      <c r="B1656" s="44" t="s">
        <v>355</v>
      </c>
      <c r="C1656" s="67"/>
      <c r="D1656" s="70">
        <v>682564.19</v>
      </c>
    </row>
  </sheetData>
  <autoFilter ref="A1602:IV1606"/>
  <mergeCells count="7">
    <mergeCell ref="B1417:D1417"/>
    <mergeCell ref="B1502:D1502"/>
    <mergeCell ref="B6:D6"/>
    <mergeCell ref="B2:D2"/>
    <mergeCell ref="B3:D3"/>
    <mergeCell ref="B1375:D1375"/>
    <mergeCell ref="B1363:D1363"/>
  </mergeCells>
  <pageMargins left="0.70866141732283472" right="0.70866141732283472" top="0.74803149606299213" bottom="0.74803149606299213" header="0.31496062992125984" footer="0.31496062992125984"/>
  <pageSetup scale="63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:H26"/>
    </sheetView>
  </sheetViews>
  <sheetFormatPr baseColWidth="10" defaultRowHeight="15.75" x14ac:dyDescent="0.25"/>
  <cols>
    <col min="1" max="16384" width="11.42578125" style="1"/>
  </cols>
  <sheetData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EGRESOS</vt:lpstr>
      <vt:lpstr>RES EGRESOS 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cp:lastPrinted>2017-02-09T22:19:54Z</cp:lastPrinted>
  <dcterms:created xsi:type="dcterms:W3CDTF">2017-01-21T18:03:20Z</dcterms:created>
  <dcterms:modified xsi:type="dcterms:W3CDTF">2017-08-22T17:58:03Z</dcterms:modified>
</cp:coreProperties>
</file>