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c" sheetId="2" r:id="rId1"/>
    <sheet name="Hoja1" sheetId="1" r:id="rId2"/>
  </sheets>
  <definedNames>
    <definedName name="_xlnm._FilterDatabase" localSheetId="0" hidden="1">F6c!$A$3:$G$79</definedName>
  </definedNames>
  <calcPr calcId="152511"/>
</workbook>
</file>

<file path=xl/calcChain.xml><?xml version="1.0" encoding="utf-8"?>
<calcChain xmlns="http://schemas.openxmlformats.org/spreadsheetml/2006/main">
  <c r="G77" i="2" l="1"/>
  <c r="G76" i="2"/>
  <c r="G75" i="2"/>
  <c r="D74" i="2"/>
  <c r="G74" i="2" s="1"/>
  <c r="G73" i="2"/>
  <c r="F73" i="2"/>
  <c r="E73" i="2"/>
  <c r="D73" i="2"/>
  <c r="C73" i="2"/>
  <c r="B73" i="2"/>
  <c r="D71" i="2"/>
  <c r="G71" i="2" s="1"/>
  <c r="G70" i="2"/>
  <c r="D70" i="2"/>
  <c r="D69" i="2"/>
  <c r="G69" i="2" s="1"/>
  <c r="G68" i="2"/>
  <c r="D68" i="2"/>
  <c r="D67" i="2"/>
  <c r="G67" i="2" s="1"/>
  <c r="G66" i="2"/>
  <c r="D66" i="2"/>
  <c r="D65" i="2"/>
  <c r="G65" i="2" s="1"/>
  <c r="F64" i="2"/>
  <c r="E64" i="2"/>
  <c r="C64" i="2"/>
  <c r="D64" i="2" s="1"/>
  <c r="D63" i="2"/>
  <c r="G63" i="2" s="1"/>
  <c r="F62" i="2"/>
  <c r="E62" i="2"/>
  <c r="B62" i="2"/>
  <c r="D60" i="2"/>
  <c r="G60" i="2" s="1"/>
  <c r="D59" i="2"/>
  <c r="G59" i="2" s="1"/>
  <c r="D58" i="2"/>
  <c r="G58" i="2" s="1"/>
  <c r="D57" i="2"/>
  <c r="G57" i="2" s="1"/>
  <c r="D56" i="2"/>
  <c r="G56" i="2" s="1"/>
  <c r="G55" i="2"/>
  <c r="F55" i="2"/>
  <c r="E55" i="2"/>
  <c r="D55" i="2"/>
  <c r="C55" i="2"/>
  <c r="B55" i="2"/>
  <c r="D54" i="2"/>
  <c r="G54" i="2" s="1"/>
  <c r="F53" i="2"/>
  <c r="E53" i="2"/>
  <c r="C53" i="2"/>
  <c r="B53" i="2"/>
  <c r="G51" i="2"/>
  <c r="G50" i="2"/>
  <c r="G49" i="2"/>
  <c r="G48" i="2"/>
  <c r="G47" i="2"/>
  <c r="F46" i="2"/>
  <c r="E46" i="2"/>
  <c r="G46" i="2" s="1"/>
  <c r="D46" i="2"/>
  <c r="C46" i="2"/>
  <c r="B46" i="2"/>
  <c r="G45" i="2"/>
  <c r="G44" i="2"/>
  <c r="F43" i="2"/>
  <c r="F42" i="2" s="1"/>
  <c r="E43" i="2"/>
  <c r="E42" i="2" s="1"/>
  <c r="D43" i="2"/>
  <c r="G43" i="2" s="1"/>
  <c r="C43" i="2"/>
  <c r="B43" i="2"/>
  <c r="B42" i="2" s="1"/>
  <c r="G40" i="2"/>
  <c r="G39" i="2"/>
  <c r="G38" i="2"/>
  <c r="G37" i="2"/>
  <c r="F36" i="2"/>
  <c r="E36" i="2"/>
  <c r="D36" i="2"/>
  <c r="G36" i="2" s="1"/>
  <c r="C36" i="2"/>
  <c r="B36" i="2"/>
  <c r="G34" i="2"/>
  <c r="G33" i="2"/>
  <c r="G32" i="2"/>
  <c r="G31" i="2"/>
  <c r="G30" i="2"/>
  <c r="G29" i="2"/>
  <c r="G28" i="2"/>
  <c r="G27" i="2"/>
  <c r="F27" i="2"/>
  <c r="F25" i="2" s="1"/>
  <c r="E27" i="2"/>
  <c r="D27" i="2"/>
  <c r="C27" i="2"/>
  <c r="C25" i="2" s="1"/>
  <c r="G26" i="2"/>
  <c r="E25" i="2"/>
  <c r="D25" i="2"/>
  <c r="G25" i="2" s="1"/>
  <c r="B25" i="2"/>
  <c r="G23" i="2"/>
  <c r="G22" i="2"/>
  <c r="G21" i="2"/>
  <c r="G20" i="2"/>
  <c r="G19" i="2"/>
  <c r="G18" i="2"/>
  <c r="F18" i="2"/>
  <c r="E18" i="2"/>
  <c r="D18" i="2"/>
  <c r="D16" i="2" s="1"/>
  <c r="C18" i="2"/>
  <c r="C16" i="2" s="1"/>
  <c r="C5" i="2" s="1"/>
  <c r="B18" i="2"/>
  <c r="G17" i="2"/>
  <c r="F16" i="2"/>
  <c r="E16" i="2"/>
  <c r="B16" i="2"/>
  <c r="G14" i="2"/>
  <c r="G13" i="2"/>
  <c r="G12" i="2"/>
  <c r="G11" i="2"/>
  <c r="G10" i="2"/>
  <c r="F9" i="2"/>
  <c r="E9" i="2"/>
  <c r="D9" i="2"/>
  <c r="G9" i="2" s="1"/>
  <c r="C9" i="2"/>
  <c r="B9" i="2"/>
  <c r="G8" i="2"/>
  <c r="G7" i="2"/>
  <c r="F6" i="2"/>
  <c r="E6" i="2"/>
  <c r="E5" i="2" s="1"/>
  <c r="E79" i="2" s="1"/>
  <c r="D6" i="2"/>
  <c r="C6" i="2"/>
  <c r="B6" i="2"/>
  <c r="B5" i="2" s="1"/>
  <c r="G6" i="2" l="1"/>
  <c r="D62" i="2"/>
  <c r="G62" i="2" s="1"/>
  <c r="G64" i="2"/>
  <c r="G16" i="2"/>
  <c r="D5" i="2"/>
  <c r="B79" i="2"/>
  <c r="F5" i="2"/>
  <c r="F79" i="2" s="1"/>
  <c r="C62" i="2"/>
  <c r="C42" i="2" s="1"/>
  <c r="C79" i="2" s="1"/>
  <c r="D53" i="2"/>
  <c r="G53" i="2" l="1"/>
  <c r="D42" i="2"/>
  <c r="G42" i="2" s="1"/>
  <c r="D79" i="2"/>
  <c r="G5" i="2"/>
  <c r="G79" i="2" s="1"/>
</calcChain>
</file>

<file path=xl/sharedStrings.xml><?xml version="1.0" encoding="utf-8"?>
<sst xmlns="http://schemas.openxmlformats.org/spreadsheetml/2006/main" count="76" uniqueCount="44">
  <si>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</si>
  <si>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</si>
  <si>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</si>
  <si>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</si>
  <si>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</si>
  <si>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</si>
  <si>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</si>
  <si>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</si>
  <si>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</si>
  <si>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</si>
  <si>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</si>
  <si>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</si>
  <si>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</si>
  <si>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</si>
  <si>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</si>
  <si>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</si>
  <si>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</si>
  <si>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</si>
  <si>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</si>
  <si>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</si>
  <si>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</si>
  <si>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</si>
  <si>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</si>
  <si>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</si>
  <si>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</si>
  <si>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</si>
  <si>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</si>
  <si>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</si>
  <si>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</si>
  <si>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</si>
  <si>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</si>
  <si>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</si>
  <si>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</si>
  <si>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</si>
  <si>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</si>
  <si>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Subejercicio (e)</t>
  </si>
  <si>
    <t>Pagado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</si>
  <si>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</si>
  <si>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</si>
  <si>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</si>
  <si>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</si>
  <si>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</si>
  <si>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</si>
  <si>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MUNICIPIO DE VALLE DE SANTIAGO,GTO.
Estado Analítico del Ejercicio del Presupuesto de Egresos Detallado - LDF
Clasificación Funcional (Finalidad y Función)
Del 1 de enero Al 31 de diciembre de 2016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</si>
</sst>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43" fontId="2" fillId="0" borderId="0" xfId="2" applyFont="1" applyFill="1"/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vertical="center"/>
    </xf>
    <xf numFmtId="0" fontId="2" fillId="0" borderId="0" xfId="0" applyFont="1" applyFill="1"/>
    <xf numFmtId="0" fontId="3" fillId="0" borderId="3" xfId="0" applyFont="1" applyFill="1" applyBorder="1" applyAlignment="1">
      <alignment horizontal="left" vertical="center" wrapText="1" indent="1"/>
    </xf>
    <xf numFmtId="4" fontId="3" fillId="0" borderId="3" xfId="0" applyNumberFormat="1" applyFont="1" applyFill="1" applyBorder="1" applyAlignment="1">
      <alignment vertical="center"/>
    </xf>
    <xf numFmtId="4" fontId="2" fillId="0" borderId="0" xfId="0" applyNumberFormat="1" applyFont="1" applyFill="1"/>
    <xf numFmtId="0" fontId="3" fillId="0" borderId="3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2"/>
    </xf>
    <xf numFmtId="164" fontId="2" fillId="0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Alignment="1">
      <alignment vertical="center"/>
    </xf>
    <xf numFmtId="165" fontId="2" fillId="0" borderId="3" xfId="0" applyNumberFormat="1" applyFont="1" applyFill="1" applyBorder="1" applyProtection="1">
      <protection locked="0"/>
    </xf>
    <xf numFmtId="0" fontId="2" fillId="0" borderId="3" xfId="0" applyFont="1" applyFill="1" applyBorder="1" applyAlignment="1">
      <alignment horizontal="left" vertical="center" wrapText="1" indent="2"/>
    </xf>
    <xf numFmtId="4" fontId="2" fillId="0" borderId="4" xfId="0" applyNumberFormat="1" applyFont="1" applyFill="1" applyBorder="1" applyAlignment="1">
      <alignment vertical="center"/>
    </xf>
    <xf numFmtId="166" fontId="2" fillId="0" borderId="3" xfId="0" applyNumberFormat="1" applyFont="1" applyFill="1" applyBorder="1"/>
    <xf numFmtId="166" fontId="2" fillId="0" borderId="0" xfId="0" applyNumberFormat="1" applyFont="1" applyFill="1"/>
    <xf numFmtId="4" fontId="2" fillId="0" borderId="0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4" fontId="3" fillId="0" borderId="1" xfId="0" applyNumberFormat="1" applyFont="1" applyFill="1" applyBorder="1" applyAlignment="1">
      <alignment vertical="center"/>
    </xf>
    <xf numFmtId="0" fontId="6" fillId="0" borderId="0" xfId="3" applyFont="1" applyAlignment="1" applyProtection="1">
      <alignment vertical="top"/>
    </xf>
    <xf numFmtId="0" fontId="6" fillId="0" borderId="0" xfId="3" applyFont="1" applyAlignment="1" applyProtection="1">
      <alignment vertical="top" wrapText="1"/>
    </xf>
    <xf numFmtId="4" fontId="6" fillId="0" borderId="0" xfId="3" applyNumberFormat="1" applyFont="1" applyAlignment="1" applyProtection="1">
      <alignment vertical="top"/>
    </xf>
    <xf numFmtId="0" fontId="6" fillId="0" borderId="0" xfId="3" applyFont="1" applyAlignment="1">
      <alignment vertical="top"/>
    </xf>
    <xf numFmtId="0" fontId="6" fillId="0" borderId="0" xfId="3" applyFont="1" applyAlignment="1" applyProtection="1">
      <alignment vertical="top"/>
      <protection locked="0"/>
    </xf>
    <xf numFmtId="0" fontId="6" fillId="0" borderId="0" xfId="3" applyFont="1" applyBorder="1" applyAlignment="1" applyProtection="1">
      <alignment vertical="top"/>
      <protection locked="0"/>
    </xf>
    <xf numFmtId="0" fontId="6" fillId="0" borderId="0" xfId="3" applyFont="1" applyBorder="1" applyAlignment="1" applyProtection="1">
      <alignment vertical="top" wrapText="1"/>
      <protection locked="0"/>
    </xf>
    <xf numFmtId="4" fontId="6" fillId="0" borderId="0" xfId="3" applyNumberFormat="1" applyFont="1" applyBorder="1" applyAlignment="1" applyProtection="1">
      <alignment vertical="top"/>
      <protection locked="0"/>
    </xf>
    <xf numFmtId="0" fontId="6" fillId="0" borderId="0" xfId="3" applyFont="1" applyFill="1" applyBorder="1" applyAlignment="1" applyProtection="1">
      <alignment vertical="top"/>
      <protection locked="0"/>
    </xf>
  </cellXfs>
  <cellStyles count="4">
    <cellStyle name="Millares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1943101</xdr:colOff>
      <xdr:row>1</xdr:row>
      <xdr:rowOff>1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" y="1"/>
          <a:ext cx="1943100" cy="7620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1</xdr:col>
      <xdr:colOff>2486026</xdr:colOff>
      <xdr:row>82</xdr:row>
      <xdr:rowOff>57150</xdr:rowOff>
    </xdr:from>
    <xdr:to>
      <xdr:col>1</xdr:col>
      <xdr:colOff>3038476</xdr:colOff>
      <xdr:row>84</xdr:row>
      <xdr:rowOff>19050</xdr:rowOff>
    </xdr:to>
    <xdr:sp macro="" textlink="">
      <xdr:nvSpPr>
        <xdr:cNvPr id="4" name="6 CuadroTexto"/>
        <xdr:cNvSpPr txBox="1"/>
      </xdr:nvSpPr>
      <xdr:spPr>
        <a:xfrm>
          <a:off x="4781551" y="11934825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3971925</xdr:colOff>
      <xdr:row>88</xdr:row>
      <xdr:rowOff>114300</xdr:rowOff>
    </xdr:from>
    <xdr:to>
      <xdr:col>0</xdr:col>
      <xdr:colOff>4524375</xdr:colOff>
      <xdr:row>90</xdr:row>
      <xdr:rowOff>76200</xdr:rowOff>
    </xdr:to>
    <xdr:sp macro="" textlink="">
      <xdr:nvSpPr>
        <xdr:cNvPr id="5" name="16 CuadroTexto"/>
        <xdr:cNvSpPr txBox="1"/>
      </xdr:nvSpPr>
      <xdr:spPr>
        <a:xfrm>
          <a:off x="3762375" y="12849225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workbookViewId="0">
      <selection activeCell="A14" sqref="A14"/>
    </sheetView>
  </sheetViews>
  <sheetFormatPr baseColWidth="10" defaultRowHeight="11.25" x14ac:dyDescent="0.2"/>
  <cols>
    <col min="1" max="1" width="56.42578125" style="5" customWidth="1"/>
    <col min="2" max="7" width="15.28515625" style="5" customWidth="1"/>
    <col min="8" max="8" width="11.42578125" style="5"/>
    <col min="9" max="9" width="12.85546875" style="5" bestFit="1" customWidth="1"/>
    <col min="10" max="10" width="11.42578125" style="5"/>
    <col min="11" max="11" width="13.140625" style="5" bestFit="1" customWidth="1"/>
    <col min="12" max="12" width="14.42578125" style="5" customWidth="1"/>
    <col min="13" max="16384" width="11.42578125" style="5"/>
  </cols>
  <sheetData>
    <row r="1" spans="1:12" ht="57" customHeight="1" x14ac:dyDescent="0.2">
      <c r="A1" s="2" t="s">
        <v>43</v>
      </c>
      <c r="B1" s="3"/>
      <c r="C1" s="3"/>
      <c r="D1" s="3"/>
      <c r="E1" s="3"/>
      <c r="F1" s="3"/>
      <c r="G1" s="4"/>
    </row>
    <row r="2" spans="1:12" ht="12" customHeight="1" x14ac:dyDescent="0.2">
      <c r="A2" s="6"/>
      <c r="B2" s="7" t="s">
        <v>42</v>
      </c>
      <c r="C2" s="7"/>
      <c r="D2" s="7"/>
      <c r="E2" s="7"/>
      <c r="F2" s="7"/>
      <c r="G2" s="8"/>
    </row>
    <row r="3" spans="1:12" ht="22.5" x14ac:dyDescent="0.2">
      <c r="A3" s="9" t="s">
        <v>41</v>
      </c>
      <c r="B3" s="10" t="s">
        <v>40</v>
      </c>
      <c r="C3" s="10" t="s">
        <v>39</v>
      </c>
      <c r="D3" s="10" t="s">
        <v>38</v>
      </c>
      <c r="E3" s="10" t="s">
        <v>37</v>
      </c>
      <c r="F3" s="10" t="s">
        <v>36</v>
      </c>
      <c r="G3" s="11" t="s">
        <v>35</v>
      </c>
    </row>
    <row r="4" spans="1:12" s="14" customFormat="1" ht="5.0999999999999996" customHeight="1" x14ac:dyDescent="0.2">
      <c r="A4" s="12"/>
      <c r="B4" s="13"/>
      <c r="C4" s="13"/>
      <c r="D4" s="13"/>
      <c r="E4" s="13"/>
      <c r="F4" s="13"/>
      <c r="G4" s="13"/>
    </row>
    <row r="5" spans="1:12" s="14" customFormat="1" x14ac:dyDescent="0.2">
      <c r="A5" s="15" t="s">
        <v>34</v>
      </c>
      <c r="B5" s="16">
        <f>B6+B16+B25+B36</f>
        <v>171094980.94</v>
      </c>
      <c r="C5" s="16">
        <f>C6+C16+C25+C36</f>
        <v>7676799.4200000018</v>
      </c>
      <c r="D5" s="16">
        <f t="shared" ref="D5:G5" si="0">D6+D16+D25+D36</f>
        <v>178771780.36000001</v>
      </c>
      <c r="E5" s="16">
        <f t="shared" si="0"/>
        <v>164599735.32999998</v>
      </c>
      <c r="F5" s="16">
        <f>F6+F16+F25+F36</f>
        <v>162402253.95999998</v>
      </c>
      <c r="G5" s="16">
        <f t="shared" si="0"/>
        <v>14172045.030000011</v>
      </c>
      <c r="K5" s="1"/>
      <c r="L5" s="17"/>
    </row>
    <row r="6" spans="1:12" s="14" customFormat="1" x14ac:dyDescent="0.2">
      <c r="A6" s="18" t="s">
        <v>32</v>
      </c>
      <c r="B6" s="16">
        <f>SUM(B7:B14)</f>
        <v>101249628.25</v>
      </c>
      <c r="C6" s="16">
        <f t="shared" ref="C6:G6" si="1">SUM(C7:C14)</f>
        <v>-2477653.9599999986</v>
      </c>
      <c r="D6" s="16">
        <f t="shared" si="1"/>
        <v>98771974.290000007</v>
      </c>
      <c r="E6" s="16">
        <f t="shared" si="1"/>
        <v>91394161.890000001</v>
      </c>
      <c r="F6" s="16">
        <f t="shared" si="1"/>
        <v>89329415.790000007</v>
      </c>
      <c r="G6" s="16">
        <f t="shared" si="1"/>
        <v>7377812.3999999994</v>
      </c>
    </row>
    <row r="7" spans="1:12" s="14" customFormat="1" x14ac:dyDescent="0.2">
      <c r="A7" s="19" t="s">
        <v>31</v>
      </c>
      <c r="B7" s="20">
        <v>9887020</v>
      </c>
      <c r="C7" s="20">
        <v>920000</v>
      </c>
      <c r="D7" s="20">
        <v>10807020</v>
      </c>
      <c r="E7" s="20">
        <v>10644056.440000001</v>
      </c>
      <c r="F7" s="20">
        <v>10570862.34</v>
      </c>
      <c r="G7" s="21">
        <f>D7-E7</f>
        <v>162963.55999999866</v>
      </c>
    </row>
    <row r="8" spans="1:12" s="14" customFormat="1" x14ac:dyDescent="0.2">
      <c r="A8" s="19" t="s">
        <v>30</v>
      </c>
      <c r="B8" s="20">
        <v>423261</v>
      </c>
      <c r="C8" s="20">
        <v>-1776.7800000000002</v>
      </c>
      <c r="D8" s="20">
        <v>421484.22</v>
      </c>
      <c r="E8" s="20">
        <v>417937.69</v>
      </c>
      <c r="F8" s="20">
        <v>417937.69</v>
      </c>
      <c r="G8" s="21">
        <f t="shared" ref="G8:G71" si="2">D8-E8</f>
        <v>3546.5299999999697</v>
      </c>
    </row>
    <row r="9" spans="1:12" s="14" customFormat="1" x14ac:dyDescent="0.2">
      <c r="A9" s="19" t="s">
        <v>29</v>
      </c>
      <c r="B9" s="20">
        <f>28794755+30000</f>
        <v>28824755</v>
      </c>
      <c r="C9" s="20">
        <f>503043.05+30000</f>
        <v>533043.05000000005</v>
      </c>
      <c r="D9" s="20">
        <f>29297798.05+60000</f>
        <v>29357798.050000001</v>
      </c>
      <c r="E9" s="20">
        <f>27110729.84+27407.54</f>
        <v>27138137.379999999</v>
      </c>
      <c r="F9" s="20">
        <f>26994859.79+27407.54</f>
        <v>27022267.329999998</v>
      </c>
      <c r="G9" s="21">
        <f>D9-E9</f>
        <v>2219660.6700000018</v>
      </c>
    </row>
    <row r="10" spans="1:12" s="14" customFormat="1" x14ac:dyDescent="0.2">
      <c r="A10" s="19" t="s">
        <v>28</v>
      </c>
      <c r="B10" s="22">
        <v>0</v>
      </c>
      <c r="C10" s="22">
        <v>0</v>
      </c>
      <c r="D10" s="22">
        <v>0</v>
      </c>
      <c r="E10" s="20">
        <v>0</v>
      </c>
      <c r="F10" s="22">
        <v>0</v>
      </c>
      <c r="G10" s="21">
        <f t="shared" si="2"/>
        <v>0</v>
      </c>
    </row>
    <row r="11" spans="1:12" s="14" customFormat="1" x14ac:dyDescent="0.2">
      <c r="A11" s="19" t="s">
        <v>27</v>
      </c>
      <c r="B11" s="20">
        <v>46176553.25</v>
      </c>
      <c r="C11" s="20">
        <v>-8904778.9999999981</v>
      </c>
      <c r="D11" s="20">
        <v>37271774.25</v>
      </c>
      <c r="E11" s="20">
        <v>33169867.800000001</v>
      </c>
      <c r="F11" s="20">
        <v>31301665.850000001</v>
      </c>
      <c r="G11" s="21">
        <f t="shared" si="2"/>
        <v>4101906.4499999993</v>
      </c>
    </row>
    <row r="12" spans="1:12" s="14" customFormat="1" x14ac:dyDescent="0.2">
      <c r="A12" s="19" t="s">
        <v>26</v>
      </c>
      <c r="B12" s="22">
        <v>1889172</v>
      </c>
      <c r="C12" s="22">
        <v>3861595.61</v>
      </c>
      <c r="D12" s="22">
        <v>5750767.6100000003</v>
      </c>
      <c r="E12" s="20">
        <v>5637128.5999999996</v>
      </c>
      <c r="F12" s="22">
        <v>5637128.5999999996</v>
      </c>
      <c r="G12" s="21">
        <f t="shared" si="2"/>
        <v>113639.01000000071</v>
      </c>
    </row>
    <row r="13" spans="1:12" s="14" customFormat="1" x14ac:dyDescent="0.2">
      <c r="A13" s="19" t="s">
        <v>25</v>
      </c>
      <c r="B13" s="20"/>
      <c r="C13" s="20"/>
      <c r="D13" s="20"/>
      <c r="E13" s="20"/>
      <c r="F13" s="20"/>
      <c r="G13" s="21">
        <f t="shared" si="2"/>
        <v>0</v>
      </c>
    </row>
    <row r="14" spans="1:12" s="14" customFormat="1" x14ac:dyDescent="0.2">
      <c r="A14" s="19" t="s">
        <v>24</v>
      </c>
      <c r="B14" s="20">
        <v>14048867</v>
      </c>
      <c r="C14" s="20">
        <v>1114263.1600000001</v>
      </c>
      <c r="D14" s="20">
        <v>15163130.16</v>
      </c>
      <c r="E14" s="20">
        <v>14387033.98</v>
      </c>
      <c r="F14" s="20">
        <v>14379553.98</v>
      </c>
      <c r="G14" s="21">
        <f t="shared" si="2"/>
        <v>776096.1799999997</v>
      </c>
    </row>
    <row r="15" spans="1:12" s="14" customFormat="1" ht="5.0999999999999996" customHeight="1" x14ac:dyDescent="0.2">
      <c r="A15" s="18"/>
      <c r="B15" s="16"/>
      <c r="C15" s="16"/>
      <c r="D15" s="16"/>
      <c r="E15" s="16"/>
      <c r="F15" s="16"/>
      <c r="G15" s="16"/>
    </row>
    <row r="16" spans="1:12" s="14" customFormat="1" x14ac:dyDescent="0.2">
      <c r="A16" s="18" t="s">
        <v>23</v>
      </c>
      <c r="B16" s="16">
        <f>SUM(B17:B23)</f>
        <v>64892417.689999998</v>
      </c>
      <c r="C16" s="16">
        <f t="shared" ref="C16:F16" si="3">SUM(C17:C23)</f>
        <v>9732323.9800000004</v>
      </c>
      <c r="D16" s="16">
        <f t="shared" si="3"/>
        <v>74624741.670000002</v>
      </c>
      <c r="E16" s="16">
        <f t="shared" si="3"/>
        <v>68212632.86999999</v>
      </c>
      <c r="F16" s="16">
        <f t="shared" si="3"/>
        <v>68079897.599999994</v>
      </c>
      <c r="G16" s="16">
        <f t="shared" si="2"/>
        <v>6412108.8000000119</v>
      </c>
    </row>
    <row r="17" spans="1:7" s="14" customFormat="1" x14ac:dyDescent="0.2">
      <c r="A17" s="19" t="s">
        <v>22</v>
      </c>
      <c r="B17" s="20">
        <v>8344470</v>
      </c>
      <c r="C17" s="20">
        <v>-101224.46</v>
      </c>
      <c r="D17" s="20">
        <v>8243245.54</v>
      </c>
      <c r="E17" s="20">
        <v>8103250.8899999997</v>
      </c>
      <c r="F17" s="20">
        <v>8103250.8899999997</v>
      </c>
      <c r="G17" s="21">
        <f t="shared" si="2"/>
        <v>139994.65000000037</v>
      </c>
    </row>
    <row r="18" spans="1:7" s="14" customFormat="1" x14ac:dyDescent="0.2">
      <c r="A18" s="19" t="s">
        <v>21</v>
      </c>
      <c r="B18" s="20">
        <f>38366284.75+281265.9+183700.85+682564.19</f>
        <v>39513815.689999998</v>
      </c>
      <c r="C18" s="20">
        <f>5717664.03-281265.9-183700.85+3656831.38+104625</f>
        <v>9014153.6600000001</v>
      </c>
      <c r="D18" s="20">
        <f>44083948.78+281265.9+183700.85+682564.19-281265.9-183700.85+3656831.38+104625</f>
        <v>48527969.350000001</v>
      </c>
      <c r="E18" s="20">
        <f>41822436.82+187603.6+919224.69+91980.63+164900</f>
        <v>43186145.740000002</v>
      </c>
      <c r="F18" s="20">
        <f>41706064.29+187603.6+919224.69+164900+91980.63</f>
        <v>43069773.210000001</v>
      </c>
      <c r="G18" s="21">
        <f t="shared" si="2"/>
        <v>5341823.6099999994</v>
      </c>
    </row>
    <row r="19" spans="1:7" s="14" customFormat="1" x14ac:dyDescent="0.2">
      <c r="A19" s="19" t="s">
        <v>20</v>
      </c>
      <c r="B19" s="20">
        <v>446175</v>
      </c>
      <c r="C19" s="20">
        <v>-49780.51</v>
      </c>
      <c r="D19" s="20">
        <v>396394.49</v>
      </c>
      <c r="E19" s="20">
        <v>392844.23</v>
      </c>
      <c r="F19" s="20">
        <v>392844.23</v>
      </c>
      <c r="G19" s="21">
        <f t="shared" si="2"/>
        <v>3550.2600000000093</v>
      </c>
    </row>
    <row r="20" spans="1:7" s="14" customFormat="1" x14ac:dyDescent="0.2">
      <c r="A20" s="19" t="s">
        <v>19</v>
      </c>
      <c r="B20" s="20">
        <v>7412383</v>
      </c>
      <c r="C20" s="20">
        <v>875125.30999999994</v>
      </c>
      <c r="D20" s="20">
        <v>8287508.3100000005</v>
      </c>
      <c r="E20" s="20">
        <v>7629900.04</v>
      </c>
      <c r="F20" s="20">
        <v>7629900.04</v>
      </c>
      <c r="G20" s="21">
        <f t="shared" si="2"/>
        <v>657608.27000000048</v>
      </c>
    </row>
    <row r="21" spans="1:7" s="14" customFormat="1" x14ac:dyDescent="0.2">
      <c r="A21" s="19" t="s">
        <v>18</v>
      </c>
      <c r="B21" s="20">
        <v>3775746</v>
      </c>
      <c r="C21" s="20">
        <v>-159950.01999999999</v>
      </c>
      <c r="D21" s="20">
        <v>3615795.98</v>
      </c>
      <c r="E21" s="20">
        <v>3418956.48</v>
      </c>
      <c r="F21" s="20">
        <v>3418956.48</v>
      </c>
      <c r="G21" s="21">
        <f t="shared" si="2"/>
        <v>196839.5</v>
      </c>
    </row>
    <row r="22" spans="1:7" s="14" customFormat="1" x14ac:dyDescent="0.2">
      <c r="A22" s="19" t="s">
        <v>17</v>
      </c>
      <c r="B22" s="22">
        <v>5399828</v>
      </c>
      <c r="C22" s="20">
        <v>154000</v>
      </c>
      <c r="D22" s="20">
        <v>5553828</v>
      </c>
      <c r="E22" s="20">
        <v>5481535.4900000002</v>
      </c>
      <c r="F22" s="20">
        <v>5465172.75</v>
      </c>
      <c r="G22" s="21">
        <f t="shared" si="2"/>
        <v>72292.509999999776</v>
      </c>
    </row>
    <row r="23" spans="1:7" s="14" customFormat="1" x14ac:dyDescent="0.2">
      <c r="A23" s="19" t="s">
        <v>16</v>
      </c>
      <c r="B23" s="21"/>
      <c r="C23" s="21"/>
      <c r="D23" s="21"/>
      <c r="E23" s="21"/>
      <c r="F23" s="21"/>
      <c r="G23" s="21">
        <f t="shared" si="2"/>
        <v>0</v>
      </c>
    </row>
    <row r="24" spans="1:7" s="14" customFormat="1" ht="5.0999999999999996" customHeight="1" x14ac:dyDescent="0.2">
      <c r="A24" s="18"/>
      <c r="B24" s="16"/>
      <c r="C24" s="16"/>
      <c r="D24" s="16"/>
      <c r="E24" s="16"/>
      <c r="F24" s="16"/>
      <c r="G24" s="16"/>
    </row>
    <row r="25" spans="1:7" s="14" customFormat="1" x14ac:dyDescent="0.2">
      <c r="A25" s="18" t="s">
        <v>15</v>
      </c>
      <c r="B25" s="16">
        <f>SUM(B26:B34)</f>
        <v>4952935</v>
      </c>
      <c r="C25" s="16">
        <f t="shared" ref="C25:F25" si="4">SUM(C26:C34)</f>
        <v>422129.4</v>
      </c>
      <c r="D25" s="16">
        <f t="shared" si="4"/>
        <v>5375064.4000000004</v>
      </c>
      <c r="E25" s="16">
        <f t="shared" si="4"/>
        <v>4992940.57</v>
      </c>
      <c r="F25" s="16">
        <f t="shared" si="4"/>
        <v>4992940.57</v>
      </c>
      <c r="G25" s="16">
        <f t="shared" si="2"/>
        <v>382123.83000000007</v>
      </c>
    </row>
    <row r="26" spans="1:7" s="14" customFormat="1" x14ac:dyDescent="0.2">
      <c r="A26" s="19" t="s">
        <v>14</v>
      </c>
      <c r="B26" s="20">
        <v>4460938</v>
      </c>
      <c r="C26" s="20">
        <v>-20683.059999999998</v>
      </c>
      <c r="D26" s="20">
        <v>4440254.9400000004</v>
      </c>
      <c r="E26" s="20">
        <v>4340692.6399999997</v>
      </c>
      <c r="F26" s="20">
        <v>4340692.6399999997</v>
      </c>
      <c r="G26" s="21">
        <f t="shared" si="2"/>
        <v>99562.300000000745</v>
      </c>
    </row>
    <row r="27" spans="1:7" s="14" customFormat="1" x14ac:dyDescent="0.2">
      <c r="A27" s="19" t="s">
        <v>13</v>
      </c>
      <c r="B27" s="20">
        <v>36000</v>
      </c>
      <c r="C27" s="20">
        <f>131212.46+100000</f>
        <v>231212.46</v>
      </c>
      <c r="D27" s="20">
        <f>167212.46+100000</f>
        <v>267212.45999999996</v>
      </c>
      <c r="E27" s="20">
        <f>3745.61+3486.3</f>
        <v>7231.91</v>
      </c>
      <c r="F27" s="20">
        <f>3745.61+3486.3</f>
        <v>7231.91</v>
      </c>
      <c r="G27" s="21">
        <f>D27-E27</f>
        <v>259980.54999999996</v>
      </c>
    </row>
    <row r="28" spans="1:7" s="14" customFormat="1" x14ac:dyDescent="0.2">
      <c r="A28" s="19" t="s">
        <v>12</v>
      </c>
      <c r="B28" s="22"/>
      <c r="C28" s="22"/>
      <c r="D28" s="22"/>
      <c r="E28" s="20"/>
      <c r="F28" s="22"/>
      <c r="G28" s="21">
        <f t="shared" si="2"/>
        <v>0</v>
      </c>
    </row>
    <row r="29" spans="1:7" s="14" customFormat="1" x14ac:dyDescent="0.2">
      <c r="A29" s="19" t="s">
        <v>11</v>
      </c>
      <c r="B29" s="22"/>
      <c r="C29" s="22"/>
      <c r="D29" s="22"/>
      <c r="E29" s="20"/>
      <c r="F29" s="22"/>
      <c r="G29" s="21">
        <f t="shared" si="2"/>
        <v>0</v>
      </c>
    </row>
    <row r="30" spans="1:7" s="14" customFormat="1" x14ac:dyDescent="0.2">
      <c r="A30" s="19" t="s">
        <v>10</v>
      </c>
      <c r="B30" s="22"/>
      <c r="C30" s="20"/>
      <c r="D30" s="20"/>
      <c r="E30" s="20"/>
      <c r="F30" s="22"/>
      <c r="G30" s="21">
        <f t="shared" si="2"/>
        <v>0</v>
      </c>
    </row>
    <row r="31" spans="1:7" s="14" customFormat="1" x14ac:dyDescent="0.2">
      <c r="A31" s="19" t="s">
        <v>9</v>
      </c>
      <c r="B31" s="22"/>
      <c r="C31" s="22"/>
      <c r="D31" s="22"/>
      <c r="E31" s="20"/>
      <c r="F31" s="22"/>
      <c r="G31" s="21">
        <f t="shared" si="2"/>
        <v>0</v>
      </c>
    </row>
    <row r="32" spans="1:7" s="14" customFormat="1" x14ac:dyDescent="0.2">
      <c r="A32" s="19" t="s">
        <v>8</v>
      </c>
      <c r="B32" s="20">
        <v>455997</v>
      </c>
      <c r="C32" s="20">
        <v>211600</v>
      </c>
      <c r="D32" s="20">
        <v>667597</v>
      </c>
      <c r="E32" s="20">
        <v>645016.02</v>
      </c>
      <c r="F32" s="20">
        <v>645016.02</v>
      </c>
      <c r="G32" s="21">
        <f t="shared" si="2"/>
        <v>22580.979999999981</v>
      </c>
    </row>
    <row r="33" spans="1:11" s="14" customFormat="1" x14ac:dyDescent="0.2">
      <c r="A33" s="19" t="s">
        <v>7</v>
      </c>
      <c r="B33" s="22">
        <v>0</v>
      </c>
      <c r="C33" s="22">
        <v>0</v>
      </c>
      <c r="D33" s="22">
        <v>0</v>
      </c>
      <c r="E33" s="20">
        <v>0</v>
      </c>
      <c r="F33" s="22">
        <v>0</v>
      </c>
      <c r="G33" s="21">
        <f t="shared" si="2"/>
        <v>0</v>
      </c>
    </row>
    <row r="34" spans="1:11" s="14" customFormat="1" x14ac:dyDescent="0.2">
      <c r="A34" s="19" t="s">
        <v>6</v>
      </c>
      <c r="B34" s="22">
        <v>0</v>
      </c>
      <c r="C34" s="22">
        <v>0</v>
      </c>
      <c r="D34" s="22">
        <v>0</v>
      </c>
      <c r="E34" s="20">
        <v>0</v>
      </c>
      <c r="F34" s="22">
        <v>0</v>
      </c>
      <c r="G34" s="21">
        <f t="shared" si="2"/>
        <v>0</v>
      </c>
    </row>
    <row r="35" spans="1:11" s="14" customFormat="1" ht="5.0999999999999996" customHeight="1" x14ac:dyDescent="0.2">
      <c r="A35" s="18"/>
      <c r="B35" s="16"/>
      <c r="C35" s="16"/>
      <c r="D35" s="16"/>
      <c r="E35" s="16"/>
      <c r="F35" s="16"/>
      <c r="G35" s="16"/>
    </row>
    <row r="36" spans="1:11" s="14" customFormat="1" x14ac:dyDescent="0.2">
      <c r="A36" s="15" t="s">
        <v>5</v>
      </c>
      <c r="B36" s="16">
        <f>SUM(B37:B40)</f>
        <v>0</v>
      </c>
      <c r="C36" s="16">
        <f t="shared" ref="C36:F36" si="5">SUM(C37:C40)</f>
        <v>0</v>
      </c>
      <c r="D36" s="16">
        <f t="shared" si="5"/>
        <v>0</v>
      </c>
      <c r="E36" s="16">
        <f t="shared" si="5"/>
        <v>0</v>
      </c>
      <c r="F36" s="16">
        <f t="shared" si="5"/>
        <v>0</v>
      </c>
      <c r="G36" s="16">
        <f t="shared" si="2"/>
        <v>0</v>
      </c>
    </row>
    <row r="37" spans="1:11" s="14" customFormat="1" x14ac:dyDescent="0.2">
      <c r="A37" s="19" t="s">
        <v>4</v>
      </c>
      <c r="B37" s="21"/>
      <c r="C37" s="21"/>
      <c r="D37" s="21"/>
      <c r="E37" s="21"/>
      <c r="F37" s="21"/>
      <c r="G37" s="21">
        <f t="shared" si="2"/>
        <v>0</v>
      </c>
    </row>
    <row r="38" spans="1:11" s="14" customFormat="1" ht="22.5" x14ac:dyDescent="0.2">
      <c r="A38" s="23" t="s">
        <v>3</v>
      </c>
      <c r="B38" s="21"/>
      <c r="C38" s="21"/>
      <c r="D38" s="21"/>
      <c r="E38" s="21"/>
      <c r="F38" s="21"/>
      <c r="G38" s="21">
        <f t="shared" si="2"/>
        <v>0</v>
      </c>
    </row>
    <row r="39" spans="1:11" s="14" customFormat="1" x14ac:dyDescent="0.2">
      <c r="A39" s="19" t="s">
        <v>2</v>
      </c>
      <c r="B39" s="21"/>
      <c r="C39" s="21"/>
      <c r="D39" s="21"/>
      <c r="E39" s="21"/>
      <c r="F39" s="21"/>
      <c r="G39" s="21">
        <f t="shared" si="2"/>
        <v>0</v>
      </c>
    </row>
    <row r="40" spans="1:11" s="14" customFormat="1" x14ac:dyDescent="0.2">
      <c r="A40" s="19" t="s">
        <v>1</v>
      </c>
      <c r="B40" s="21"/>
      <c r="C40" s="21"/>
      <c r="D40" s="21"/>
      <c r="E40" s="21"/>
      <c r="F40" s="21"/>
      <c r="G40" s="21">
        <f t="shared" si="2"/>
        <v>0</v>
      </c>
    </row>
    <row r="41" spans="1:11" s="14" customFormat="1" ht="5.0999999999999996" customHeight="1" x14ac:dyDescent="0.2">
      <c r="A41" s="18"/>
      <c r="B41" s="16"/>
      <c r="C41" s="16"/>
      <c r="D41" s="16"/>
      <c r="E41" s="16"/>
      <c r="F41" s="16"/>
      <c r="G41" s="16"/>
    </row>
    <row r="42" spans="1:11" s="14" customFormat="1" x14ac:dyDescent="0.2">
      <c r="A42" s="18" t="s">
        <v>33</v>
      </c>
      <c r="B42" s="16">
        <f>B43+B53+B62+B73</f>
        <v>211022074.70999998</v>
      </c>
      <c r="C42" s="16">
        <f t="shared" ref="C42:F42" si="6">C43+C53+C62+C73</f>
        <v>67210979.139999986</v>
      </c>
      <c r="D42" s="16">
        <f t="shared" si="6"/>
        <v>278337678.84999996</v>
      </c>
      <c r="E42" s="16">
        <f>E43+E53+E62+E73</f>
        <v>181555665.72000003</v>
      </c>
      <c r="F42" s="16">
        <f t="shared" si="6"/>
        <v>169055573.23999998</v>
      </c>
      <c r="G42" s="16">
        <f t="shared" si="2"/>
        <v>96782013.129999936</v>
      </c>
      <c r="I42" s="1"/>
      <c r="K42" s="17"/>
    </row>
    <row r="43" spans="1:11" s="14" customFormat="1" x14ac:dyDescent="0.2">
      <c r="A43" s="18" t="s">
        <v>32</v>
      </c>
      <c r="B43" s="16">
        <f>SUM(B44:B51)</f>
        <v>72985382.319999993</v>
      </c>
      <c r="C43" s="16">
        <f t="shared" ref="C43:F43" si="7">SUM(C44:C51)</f>
        <v>12886999.199999999</v>
      </c>
      <c r="D43" s="16">
        <f t="shared" si="7"/>
        <v>85872381.519999996</v>
      </c>
      <c r="E43" s="16">
        <f t="shared" si="7"/>
        <v>78449993.639999986</v>
      </c>
      <c r="F43" s="16">
        <f t="shared" si="7"/>
        <v>76735020.199999988</v>
      </c>
      <c r="G43" s="16">
        <f t="shared" si="2"/>
        <v>7422387.8800000101</v>
      </c>
    </row>
    <row r="44" spans="1:11" s="14" customFormat="1" x14ac:dyDescent="0.2">
      <c r="A44" s="19" t="s">
        <v>31</v>
      </c>
      <c r="B44" s="24">
        <v>0</v>
      </c>
      <c r="C44" s="25">
        <v>0</v>
      </c>
      <c r="D44" s="25">
        <v>0</v>
      </c>
      <c r="E44" s="26">
        <v>0</v>
      </c>
      <c r="F44" s="25">
        <v>0</v>
      </c>
      <c r="G44" s="21">
        <f t="shared" si="2"/>
        <v>0</v>
      </c>
    </row>
    <row r="45" spans="1:11" s="14" customFormat="1" x14ac:dyDescent="0.2">
      <c r="A45" s="19" t="s">
        <v>30</v>
      </c>
      <c r="B45" s="24">
        <v>0</v>
      </c>
      <c r="C45" s="25">
        <v>0</v>
      </c>
      <c r="D45" s="25">
        <v>0</v>
      </c>
      <c r="E45" s="26">
        <v>0</v>
      </c>
      <c r="F45" s="25">
        <v>0</v>
      </c>
      <c r="G45" s="21">
        <f t="shared" si="2"/>
        <v>0</v>
      </c>
    </row>
    <row r="46" spans="1:11" s="14" customFormat="1" x14ac:dyDescent="0.2">
      <c r="A46" s="19" t="s">
        <v>29</v>
      </c>
      <c r="B46" s="24">
        <f>11151665.2-30000</f>
        <v>11121665.199999999</v>
      </c>
      <c r="C46" s="25">
        <f>1248302.45-30000</f>
        <v>1218302.45</v>
      </c>
      <c r="D46" s="25">
        <f>12399967.65-60000</f>
        <v>12339967.65</v>
      </c>
      <c r="E46" s="26">
        <f>11207094.67-27407.54</f>
        <v>11179687.130000001</v>
      </c>
      <c r="F46" s="25">
        <f>11128993.58-27407.54</f>
        <v>11101586.040000001</v>
      </c>
      <c r="G46" s="21">
        <f t="shared" si="2"/>
        <v>1160280.5199999996</v>
      </c>
    </row>
    <row r="47" spans="1:11" s="14" customFormat="1" x14ac:dyDescent="0.2">
      <c r="A47" s="19" t="s">
        <v>28</v>
      </c>
      <c r="B47" s="24">
        <v>0</v>
      </c>
      <c r="C47" s="25">
        <v>0</v>
      </c>
      <c r="D47" s="25">
        <v>0</v>
      </c>
      <c r="E47" s="26">
        <v>0</v>
      </c>
      <c r="F47" s="25">
        <v>0</v>
      </c>
      <c r="G47" s="21">
        <f t="shared" si="2"/>
        <v>0</v>
      </c>
    </row>
    <row r="48" spans="1:11" s="14" customFormat="1" x14ac:dyDescent="0.2">
      <c r="A48" s="19" t="s">
        <v>27</v>
      </c>
      <c r="B48" s="24">
        <v>15010882.719999999</v>
      </c>
      <c r="C48" s="25">
        <v>559909.37999999803</v>
      </c>
      <c r="D48" s="25">
        <v>15570792.099999998</v>
      </c>
      <c r="E48" s="26">
        <v>14835982.639999997</v>
      </c>
      <c r="F48" s="25">
        <v>14835982.640000001</v>
      </c>
      <c r="G48" s="21">
        <f t="shared" si="2"/>
        <v>734809.46000000089</v>
      </c>
    </row>
    <row r="49" spans="1:7" s="14" customFormat="1" x14ac:dyDescent="0.2">
      <c r="A49" s="19" t="s">
        <v>26</v>
      </c>
      <c r="B49" s="24"/>
      <c r="C49" s="25">
        <v>-3861595.61</v>
      </c>
      <c r="D49" s="25">
        <v>-3861595.61</v>
      </c>
      <c r="E49" s="26">
        <v>-5637128.5999999996</v>
      </c>
      <c r="F49" s="25">
        <v>-5637128.5999999996</v>
      </c>
      <c r="G49" s="21">
        <f t="shared" si="2"/>
        <v>1775532.9899999998</v>
      </c>
    </row>
    <row r="50" spans="1:7" s="14" customFormat="1" x14ac:dyDescent="0.2">
      <c r="A50" s="19" t="s">
        <v>25</v>
      </c>
      <c r="B50" s="24">
        <v>46852834.399999999</v>
      </c>
      <c r="C50" s="25">
        <v>14970382.98</v>
      </c>
      <c r="D50" s="25">
        <v>61823217.379999995</v>
      </c>
      <c r="E50" s="26">
        <v>58071452.469999999</v>
      </c>
      <c r="F50" s="25">
        <v>56434580.119999997</v>
      </c>
      <c r="G50" s="21">
        <f t="shared" si="2"/>
        <v>3751764.9099999964</v>
      </c>
    </row>
    <row r="51" spans="1:7" s="14" customFormat="1" x14ac:dyDescent="0.2">
      <c r="A51" s="19" t="s">
        <v>24</v>
      </c>
      <c r="B51" s="24">
        <v>0</v>
      </c>
      <c r="C51" s="25">
        <v>0</v>
      </c>
      <c r="D51" s="25">
        <v>0</v>
      </c>
      <c r="E51" s="26">
        <v>0</v>
      </c>
      <c r="F51" s="25">
        <v>0</v>
      </c>
      <c r="G51" s="21">
        <f t="shared" si="2"/>
        <v>0</v>
      </c>
    </row>
    <row r="52" spans="1:7" s="14" customFormat="1" ht="5.0999999999999996" customHeight="1" x14ac:dyDescent="0.2">
      <c r="A52" s="18"/>
      <c r="B52" s="16"/>
      <c r="C52" s="16"/>
      <c r="D52" s="16"/>
      <c r="E52" s="16"/>
      <c r="F52" s="16"/>
      <c r="G52" s="16"/>
    </row>
    <row r="53" spans="1:7" s="14" customFormat="1" x14ac:dyDescent="0.2">
      <c r="A53" s="18" t="s">
        <v>23</v>
      </c>
      <c r="B53" s="16">
        <f>SUM(B54:B60)</f>
        <v>134000669.66</v>
      </c>
      <c r="C53" s="16">
        <f t="shared" ref="C53:F53" si="8">SUM(C54:C60)</f>
        <v>53378046.999999993</v>
      </c>
      <c r="D53" s="16">
        <f t="shared" si="8"/>
        <v>187483341.66000003</v>
      </c>
      <c r="E53" s="16">
        <f t="shared" si="8"/>
        <v>100022487.46000002</v>
      </c>
      <c r="F53" s="16">
        <f t="shared" si="8"/>
        <v>89502510.820000008</v>
      </c>
      <c r="G53" s="16">
        <f t="shared" si="2"/>
        <v>87460854.200000003</v>
      </c>
    </row>
    <row r="54" spans="1:7" s="14" customFormat="1" x14ac:dyDescent="0.2">
      <c r="A54" s="19" t="s">
        <v>22</v>
      </c>
      <c r="B54" s="24">
        <v>48425935.359999999</v>
      </c>
      <c r="C54" s="21">
        <v>4363688.04</v>
      </c>
      <c r="D54" s="21">
        <f t="shared" ref="D54:D60" si="9">B54+C54</f>
        <v>52789623.399999999</v>
      </c>
      <c r="E54" s="27">
        <v>22332101.73</v>
      </c>
      <c r="F54" s="21">
        <v>21350782.789999999</v>
      </c>
      <c r="G54" s="21">
        <f t="shared" si="2"/>
        <v>30457521.669999998</v>
      </c>
    </row>
    <row r="55" spans="1:7" s="14" customFormat="1" x14ac:dyDescent="0.2">
      <c r="A55" s="19" t="s">
        <v>21</v>
      </c>
      <c r="B55" s="24">
        <f>85217843.52-281265.9-183700.85-682564.19</f>
        <v>84070312.579999998</v>
      </c>
      <c r="C55" s="21">
        <f>38179248.98+281265.9+183700.85-3656831.38-104625</f>
        <v>34882759.349999994</v>
      </c>
      <c r="D55" s="21">
        <f>123397092.5-281265.9-183700.85-682564.19+281265.9+183700.85-3656831.38</f>
        <v>119057696.93000001</v>
      </c>
      <c r="E55" s="27">
        <f>76073135.94-187603.6-919224.69-164900-91980.63</f>
        <v>74709427.020000011</v>
      </c>
      <c r="F55" s="21">
        <f>66992254.88-187603.6-919224.69-164900-91980.63</f>
        <v>65628545.960000001</v>
      </c>
      <c r="G55" s="21">
        <f>D55-E55</f>
        <v>44348269.909999996</v>
      </c>
    </row>
    <row r="56" spans="1:7" s="14" customFormat="1" x14ac:dyDescent="0.2">
      <c r="A56" s="19" t="s">
        <v>20</v>
      </c>
      <c r="B56" s="24">
        <v>100000</v>
      </c>
      <c r="C56" s="21">
        <v>0</v>
      </c>
      <c r="D56" s="21">
        <f t="shared" si="9"/>
        <v>100000</v>
      </c>
      <c r="E56" s="27">
        <v>81444</v>
      </c>
      <c r="F56" s="21">
        <v>61535</v>
      </c>
      <c r="G56" s="21">
        <f t="shared" si="2"/>
        <v>18556</v>
      </c>
    </row>
    <row r="57" spans="1:7" s="14" customFormat="1" x14ac:dyDescent="0.2">
      <c r="A57" s="19" t="s">
        <v>19</v>
      </c>
      <c r="B57" s="24">
        <v>1404421.7200000007</v>
      </c>
      <c r="C57" s="21">
        <v>13485955.68</v>
      </c>
      <c r="D57" s="21">
        <f t="shared" si="9"/>
        <v>14890377.4</v>
      </c>
      <c r="E57" s="27">
        <v>2262202.9699999997</v>
      </c>
      <c r="F57" s="21">
        <v>1824335.3299999991</v>
      </c>
      <c r="G57" s="21">
        <f t="shared" si="2"/>
        <v>12628174.43</v>
      </c>
    </row>
    <row r="58" spans="1:7" s="14" customFormat="1" x14ac:dyDescent="0.2">
      <c r="A58" s="19" t="s">
        <v>18</v>
      </c>
      <c r="B58" s="24">
        <v>0</v>
      </c>
      <c r="C58" s="21">
        <v>0</v>
      </c>
      <c r="D58" s="21">
        <f t="shared" si="9"/>
        <v>0</v>
      </c>
      <c r="E58" s="27">
        <v>0</v>
      </c>
      <c r="F58" s="21">
        <v>0</v>
      </c>
      <c r="G58" s="21">
        <f t="shared" si="2"/>
        <v>0</v>
      </c>
    </row>
    <row r="59" spans="1:7" s="14" customFormat="1" x14ac:dyDescent="0.2">
      <c r="A59" s="19" t="s">
        <v>17</v>
      </c>
      <c r="B59" s="24">
        <v>0</v>
      </c>
      <c r="C59" s="21">
        <v>445643.93000000005</v>
      </c>
      <c r="D59" s="21">
        <f t="shared" si="9"/>
        <v>445643.93000000005</v>
      </c>
      <c r="E59" s="27">
        <v>442478.70000000019</v>
      </c>
      <c r="F59" s="21">
        <v>442478.70000000019</v>
      </c>
      <c r="G59" s="21">
        <f t="shared" si="2"/>
        <v>3165.229999999865</v>
      </c>
    </row>
    <row r="60" spans="1:7" s="14" customFormat="1" x14ac:dyDescent="0.2">
      <c r="A60" s="19" t="s">
        <v>16</v>
      </c>
      <c r="B60" s="24">
        <v>0</v>
      </c>
      <c r="C60" s="21">
        <v>200000</v>
      </c>
      <c r="D60" s="21">
        <f t="shared" si="9"/>
        <v>200000</v>
      </c>
      <c r="E60" s="27">
        <v>194833.04</v>
      </c>
      <c r="F60" s="21">
        <v>194833.04</v>
      </c>
      <c r="G60" s="21">
        <f t="shared" si="2"/>
        <v>5166.9599999999919</v>
      </c>
    </row>
    <row r="61" spans="1:7" s="14" customFormat="1" ht="5.0999999999999996" customHeight="1" x14ac:dyDescent="0.2">
      <c r="A61" s="18"/>
      <c r="B61" s="16"/>
      <c r="C61" s="16"/>
      <c r="D61" s="16"/>
      <c r="E61" s="16"/>
      <c r="F61" s="16"/>
      <c r="G61" s="16"/>
    </row>
    <row r="62" spans="1:7" s="14" customFormat="1" x14ac:dyDescent="0.2">
      <c r="A62" s="18" t="s">
        <v>15</v>
      </c>
      <c r="B62" s="16">
        <f>SUM(B63:B71)</f>
        <v>0</v>
      </c>
      <c r="C62" s="16">
        <f t="shared" ref="C62:F62" si="10">SUM(C63:C71)</f>
        <v>716281.9</v>
      </c>
      <c r="D62" s="16">
        <f t="shared" si="10"/>
        <v>716281.9</v>
      </c>
      <c r="E62" s="16">
        <f t="shared" si="10"/>
        <v>7031.9000000000005</v>
      </c>
      <c r="F62" s="16">
        <f t="shared" si="10"/>
        <v>7031.9000000000005</v>
      </c>
      <c r="G62" s="16">
        <f t="shared" si="2"/>
        <v>709250</v>
      </c>
    </row>
    <row r="63" spans="1:7" s="14" customFormat="1" x14ac:dyDescent="0.2">
      <c r="A63" s="19" t="s">
        <v>14</v>
      </c>
      <c r="B63" s="26">
        <v>0</v>
      </c>
      <c r="C63" s="25">
        <v>0</v>
      </c>
      <c r="D63" s="25">
        <f t="shared" ref="D63:D71" si="11">B63+C63</f>
        <v>0</v>
      </c>
      <c r="E63" s="26">
        <v>0</v>
      </c>
      <c r="F63" s="25">
        <v>0</v>
      </c>
      <c r="G63" s="21">
        <f t="shared" si="2"/>
        <v>0</v>
      </c>
    </row>
    <row r="64" spans="1:7" s="14" customFormat="1" x14ac:dyDescent="0.2">
      <c r="A64" s="19" t="s">
        <v>13</v>
      </c>
      <c r="B64" s="26">
        <v>0</v>
      </c>
      <c r="C64" s="25">
        <f>920906.9-100000-104625</f>
        <v>716281.9</v>
      </c>
      <c r="D64" s="25">
        <f>B64+C64</f>
        <v>716281.9</v>
      </c>
      <c r="E64" s="26">
        <f>10518.2-3486.3</f>
        <v>7031.9000000000005</v>
      </c>
      <c r="F64" s="25">
        <f>10518.2-3486.3</f>
        <v>7031.9000000000005</v>
      </c>
      <c r="G64" s="21">
        <f t="shared" si="2"/>
        <v>709250</v>
      </c>
    </row>
    <row r="65" spans="1:7" s="14" customFormat="1" x14ac:dyDescent="0.2">
      <c r="A65" s="19" t="s">
        <v>12</v>
      </c>
      <c r="B65" s="26">
        <v>0</v>
      </c>
      <c r="C65" s="25">
        <v>0</v>
      </c>
      <c r="D65" s="25">
        <f t="shared" si="11"/>
        <v>0</v>
      </c>
      <c r="E65" s="26">
        <v>0</v>
      </c>
      <c r="F65" s="25">
        <v>0</v>
      </c>
      <c r="G65" s="21">
        <f t="shared" si="2"/>
        <v>0</v>
      </c>
    </row>
    <row r="66" spans="1:7" s="14" customFormat="1" x14ac:dyDescent="0.2">
      <c r="A66" s="19" t="s">
        <v>11</v>
      </c>
      <c r="B66" s="26">
        <v>0</v>
      </c>
      <c r="C66" s="25">
        <v>0</v>
      </c>
      <c r="D66" s="25">
        <f t="shared" si="11"/>
        <v>0</v>
      </c>
      <c r="E66" s="26">
        <v>0</v>
      </c>
      <c r="F66" s="25">
        <v>0</v>
      </c>
      <c r="G66" s="21">
        <f t="shared" si="2"/>
        <v>0</v>
      </c>
    </row>
    <row r="67" spans="1:7" s="14" customFormat="1" x14ac:dyDescent="0.2">
      <c r="A67" s="19" t="s">
        <v>10</v>
      </c>
      <c r="B67" s="26">
        <v>0</v>
      </c>
      <c r="C67" s="25">
        <v>0</v>
      </c>
      <c r="D67" s="25">
        <f t="shared" si="11"/>
        <v>0</v>
      </c>
      <c r="E67" s="26">
        <v>0</v>
      </c>
      <c r="F67" s="25">
        <v>0</v>
      </c>
      <c r="G67" s="21">
        <f t="shared" si="2"/>
        <v>0</v>
      </c>
    </row>
    <row r="68" spans="1:7" s="14" customFormat="1" x14ac:dyDescent="0.2">
      <c r="A68" s="19" t="s">
        <v>9</v>
      </c>
      <c r="B68" s="26">
        <v>0</v>
      </c>
      <c r="C68" s="25">
        <v>0</v>
      </c>
      <c r="D68" s="25">
        <f t="shared" si="11"/>
        <v>0</v>
      </c>
      <c r="E68" s="26">
        <v>0</v>
      </c>
      <c r="F68" s="25">
        <v>0</v>
      </c>
      <c r="G68" s="21">
        <f t="shared" si="2"/>
        <v>0</v>
      </c>
    </row>
    <row r="69" spans="1:7" s="14" customFormat="1" x14ac:dyDescent="0.2">
      <c r="A69" s="19" t="s">
        <v>8</v>
      </c>
      <c r="B69" s="26">
        <v>0</v>
      </c>
      <c r="C69" s="25">
        <v>0</v>
      </c>
      <c r="D69" s="25">
        <f t="shared" si="11"/>
        <v>0</v>
      </c>
      <c r="E69" s="26">
        <v>0</v>
      </c>
      <c r="F69" s="25">
        <v>0</v>
      </c>
      <c r="G69" s="21">
        <f t="shared" si="2"/>
        <v>0</v>
      </c>
    </row>
    <row r="70" spans="1:7" s="14" customFormat="1" x14ac:dyDescent="0.2">
      <c r="A70" s="19" t="s">
        <v>7</v>
      </c>
      <c r="B70" s="26">
        <v>0</v>
      </c>
      <c r="C70" s="25">
        <v>0</v>
      </c>
      <c r="D70" s="25">
        <f t="shared" si="11"/>
        <v>0</v>
      </c>
      <c r="E70" s="26">
        <v>0</v>
      </c>
      <c r="F70" s="25">
        <v>0</v>
      </c>
      <c r="G70" s="21">
        <f t="shared" si="2"/>
        <v>0</v>
      </c>
    </row>
    <row r="71" spans="1:7" s="14" customFormat="1" x14ac:dyDescent="0.2">
      <c r="A71" s="19" t="s">
        <v>6</v>
      </c>
      <c r="B71" s="26">
        <v>0</v>
      </c>
      <c r="C71" s="25">
        <v>0</v>
      </c>
      <c r="D71" s="25">
        <f t="shared" si="11"/>
        <v>0</v>
      </c>
      <c r="E71" s="26">
        <v>0</v>
      </c>
      <c r="F71" s="25">
        <v>0</v>
      </c>
      <c r="G71" s="21">
        <f t="shared" si="2"/>
        <v>0</v>
      </c>
    </row>
    <row r="72" spans="1:7" s="14" customFormat="1" ht="5.0999999999999996" customHeight="1" x14ac:dyDescent="0.2">
      <c r="A72" s="18"/>
      <c r="B72" s="16"/>
      <c r="C72" s="16"/>
      <c r="D72" s="16"/>
      <c r="E72" s="16"/>
      <c r="F72" s="16"/>
      <c r="G72" s="16"/>
    </row>
    <row r="73" spans="1:7" s="14" customFormat="1" x14ac:dyDescent="0.2">
      <c r="A73" s="15" t="s">
        <v>5</v>
      </c>
      <c r="B73" s="16">
        <f>SUM(B74:B77)</f>
        <v>4036022.73</v>
      </c>
      <c r="C73" s="16">
        <f t="shared" ref="C73:F73" si="12">SUM(C74:C77)</f>
        <v>229651.04</v>
      </c>
      <c r="D73" s="16">
        <f t="shared" si="12"/>
        <v>4265673.7699999996</v>
      </c>
      <c r="E73" s="16">
        <f t="shared" si="12"/>
        <v>3076152.72</v>
      </c>
      <c r="F73" s="16">
        <f t="shared" si="12"/>
        <v>2811010.32</v>
      </c>
      <c r="G73" s="16">
        <f t="shared" ref="G73:G77" si="13">D73-E73</f>
        <v>1189521.0499999993</v>
      </c>
    </row>
    <row r="74" spans="1:7" s="14" customFormat="1" x14ac:dyDescent="0.2">
      <c r="A74" s="19" t="s">
        <v>4</v>
      </c>
      <c r="B74" s="24">
        <v>4036022.73</v>
      </c>
      <c r="C74" s="21">
        <v>229651.04</v>
      </c>
      <c r="D74" s="21">
        <f>B74+C74</f>
        <v>4265673.7699999996</v>
      </c>
      <c r="E74" s="27">
        <v>3076152.72</v>
      </c>
      <c r="F74" s="21">
        <v>2811010.32</v>
      </c>
      <c r="G74" s="21">
        <f t="shared" si="13"/>
        <v>1189521.0499999993</v>
      </c>
    </row>
    <row r="75" spans="1:7" s="14" customFormat="1" ht="22.5" x14ac:dyDescent="0.2">
      <c r="A75" s="23" t="s">
        <v>3</v>
      </c>
      <c r="B75" s="24">
        <v>0</v>
      </c>
      <c r="C75" s="21">
        <v>0</v>
      </c>
      <c r="D75" s="28">
        <v>0</v>
      </c>
      <c r="E75" s="24">
        <v>0</v>
      </c>
      <c r="F75" s="21">
        <v>0</v>
      </c>
      <c r="G75" s="21">
        <f t="shared" si="13"/>
        <v>0</v>
      </c>
    </row>
    <row r="76" spans="1:7" s="14" customFormat="1" x14ac:dyDescent="0.2">
      <c r="A76" s="19" t="s">
        <v>2</v>
      </c>
      <c r="B76" s="21"/>
      <c r="C76" s="21"/>
      <c r="D76" s="21"/>
      <c r="E76" s="21"/>
      <c r="F76" s="21"/>
      <c r="G76" s="21">
        <f t="shared" si="13"/>
        <v>0</v>
      </c>
    </row>
    <row r="77" spans="1:7" s="14" customFormat="1" x14ac:dyDescent="0.2">
      <c r="A77" s="19" t="s">
        <v>1</v>
      </c>
      <c r="B77" s="21"/>
      <c r="C77" s="21"/>
      <c r="D77" s="21"/>
      <c r="E77" s="21"/>
      <c r="F77" s="21"/>
      <c r="G77" s="21">
        <f t="shared" si="13"/>
        <v>0</v>
      </c>
    </row>
    <row r="78" spans="1:7" s="14" customFormat="1" ht="5.0999999999999996" customHeight="1" x14ac:dyDescent="0.2">
      <c r="A78" s="18"/>
      <c r="B78" s="16"/>
      <c r="C78" s="16"/>
      <c r="D78" s="16"/>
      <c r="E78" s="16"/>
      <c r="F78" s="16"/>
      <c r="G78" s="16"/>
    </row>
    <row r="79" spans="1:7" s="14" customFormat="1" x14ac:dyDescent="0.2">
      <c r="A79" s="18" t="s">
        <v>0</v>
      </c>
      <c r="B79" s="16">
        <f>B5+B42</f>
        <v>382117055.64999998</v>
      </c>
      <c r="C79" s="16">
        <f t="shared" ref="C79:G79" si="14">C5+C42</f>
        <v>74887778.559999987</v>
      </c>
      <c r="D79" s="16">
        <f t="shared" si="14"/>
        <v>457109459.20999998</v>
      </c>
      <c r="E79" s="16">
        <f t="shared" si="14"/>
        <v>346155401.05000001</v>
      </c>
      <c r="F79" s="16">
        <f t="shared" si="14"/>
        <v>331457827.19999993</v>
      </c>
      <c r="G79" s="16">
        <f t="shared" si="14"/>
        <v>110954058.15999995</v>
      </c>
    </row>
    <row r="80" spans="1:7" s="14" customFormat="1" ht="5.0999999999999996" customHeight="1" x14ac:dyDescent="0.2">
      <c r="A80" s="29"/>
      <c r="B80" s="30"/>
      <c r="C80" s="30"/>
      <c r="D80" s="30"/>
      <c r="E80" s="30"/>
      <c r="F80" s="30"/>
      <c r="G80" s="30"/>
    </row>
    <row r="82" spans="1:6" s="35" customFormat="1" x14ac:dyDescent="0.25">
      <c r="A82" s="31"/>
      <c r="B82" s="32"/>
      <c r="C82" s="32"/>
      <c r="D82" s="32"/>
      <c r="E82" s="33"/>
      <c r="F82" s="34"/>
    </row>
    <row r="83" spans="1:6" s="39" customFormat="1" x14ac:dyDescent="0.25">
      <c r="A83" s="36"/>
      <c r="B83" s="37"/>
      <c r="C83" s="37"/>
      <c r="D83" s="38"/>
      <c r="E83" s="36"/>
    </row>
    <row r="84" spans="1:6" s="39" customFormat="1" x14ac:dyDescent="0.25">
      <c r="A84" s="36"/>
      <c r="B84" s="37"/>
      <c r="C84" s="37"/>
      <c r="D84" s="38"/>
      <c r="E84" s="36"/>
    </row>
    <row r="85" spans="1:6" s="39" customFormat="1" x14ac:dyDescent="0.25">
      <c r="A85" s="36"/>
      <c r="B85" s="37"/>
      <c r="C85" s="37"/>
      <c r="D85" s="38"/>
      <c r="E85" s="36"/>
    </row>
    <row r="86" spans="1:6" s="39" customFormat="1" x14ac:dyDescent="0.25">
      <c r="A86" s="36"/>
      <c r="B86" s="37"/>
      <c r="C86" s="37"/>
      <c r="D86" s="38"/>
      <c r="E86" s="36"/>
    </row>
    <row r="87" spans="1:6" s="39" customFormat="1" x14ac:dyDescent="0.25">
      <c r="A87" s="36"/>
      <c r="B87" s="37"/>
      <c r="C87" s="37"/>
      <c r="D87" s="38"/>
      <c r="E87" s="36"/>
    </row>
    <row r="88" spans="1:6" s="39" customFormat="1" x14ac:dyDescent="0.25">
      <c r="A88" s="36"/>
      <c r="B88" s="37"/>
      <c r="C88" s="37"/>
      <c r="D88" s="38"/>
      <c r="E88" s="36"/>
    </row>
    <row r="89" spans="1:6" s="39" customFormat="1" x14ac:dyDescent="0.25">
      <c r="A89" s="36"/>
      <c r="B89" s="37"/>
      <c r="C89" s="37"/>
      <c r="D89" s="38"/>
      <c r="E89" s="36"/>
    </row>
    <row r="90" spans="1:6" s="39" customFormat="1" x14ac:dyDescent="0.25">
      <c r="A90" s="36"/>
      <c r="B90" s="37"/>
      <c r="C90" s="37"/>
      <c r="D90" s="38"/>
      <c r="E90" s="36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F6c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2017-08-22T16:00:08Z</dcterms:modified>
</cp:coreProperties>
</file>