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CUENTA PUBLICA\INFORMES TRIMESTRALES 2019\4TO TRIMESTRE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000" windowHeight="973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4" i="9"/>
  <c r="B21" i="9"/>
  <c r="B16" i="9"/>
  <c r="B12" i="9"/>
  <c r="B9" i="9"/>
  <c r="B71" i="8"/>
  <c r="B61" i="8"/>
  <c r="B53" i="8"/>
  <c r="B44" i="8"/>
  <c r="B37" i="8"/>
  <c r="B27" i="8"/>
  <c r="B19" i="8"/>
  <c r="B10" i="8"/>
  <c r="B9" i="7"/>
  <c r="B150" i="6"/>
  <c r="B146" i="6"/>
  <c r="B137" i="6"/>
  <c r="B133" i="6"/>
  <c r="B123" i="6"/>
  <c r="B113" i="6"/>
  <c r="B103" i="6"/>
  <c r="B93" i="6"/>
  <c r="B85" i="6"/>
  <c r="B75" i="6"/>
  <c r="B71" i="6"/>
  <c r="B62" i="6"/>
  <c r="B58" i="6"/>
  <c r="B48" i="6"/>
  <c r="B38" i="6"/>
  <c r="B28" i="6"/>
  <c r="B18" i="6"/>
  <c r="B10" i="6"/>
  <c r="B59" i="5"/>
  <c r="B54" i="5"/>
  <c r="B45" i="5"/>
  <c r="B37" i="5"/>
  <c r="B28" i="5"/>
  <c r="B16" i="5"/>
  <c r="B63" i="4"/>
  <c r="B48" i="4"/>
  <c r="B40" i="4"/>
  <c r="B37" i="4"/>
  <c r="B25" i="4"/>
  <c r="B23" i="4"/>
  <c r="B21" i="4"/>
  <c r="C17" i="4"/>
  <c r="B13" i="4"/>
  <c r="B8" i="4"/>
  <c r="B9" i="2"/>
  <c r="B13" i="2"/>
  <c r="B8" i="2"/>
  <c r="B20" i="2"/>
  <c r="E75" i="1"/>
  <c r="E68" i="1"/>
  <c r="E63" i="1"/>
  <c r="E57" i="1"/>
  <c r="E42" i="1"/>
  <c r="E38" i="1"/>
  <c r="E31" i="1"/>
  <c r="E27" i="1"/>
  <c r="E23" i="1"/>
  <c r="E19" i="1"/>
  <c r="E9" i="1"/>
  <c r="B41" i="1"/>
  <c r="B38" i="1"/>
  <c r="C38" i="1"/>
  <c r="B31" i="1"/>
  <c r="B25" i="1"/>
  <c r="B17" i="1"/>
  <c r="B9" i="1"/>
  <c r="G137" i="6"/>
  <c r="C137" i="6"/>
  <c r="D137" i="6"/>
  <c r="E137" i="6"/>
  <c r="F137" i="6"/>
  <c r="C62" i="6"/>
  <c r="D62" i="6"/>
  <c r="E62" i="6"/>
  <c r="F62" i="6"/>
  <c r="G62" i="6"/>
  <c r="B8" i="10"/>
  <c r="C6" i="23"/>
  <c r="H25" i="23"/>
  <c r="G25" i="23"/>
  <c r="F25" i="23"/>
  <c r="E25" i="23"/>
  <c r="D25" i="23"/>
  <c r="C7" i="23"/>
  <c r="A2" i="9"/>
  <c r="A2" i="6"/>
  <c r="G71" i="8"/>
  <c r="G10" i="8"/>
  <c r="G19" i="8"/>
  <c r="G27" i="8"/>
  <c r="G37" i="8"/>
  <c r="B9" i="6"/>
  <c r="B7" i="13"/>
  <c r="G18" i="6"/>
  <c r="G10" i="6"/>
  <c r="G16" i="5"/>
  <c r="G28" i="5"/>
  <c r="G35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3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35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/>
  <c r="I14" i="3"/>
  <c r="I8" i="3"/>
  <c r="I20" i="3"/>
  <c r="W5" i="17"/>
  <c r="H14" i="3"/>
  <c r="G14" i="3"/>
  <c r="E14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55" i="4"/>
  <c r="B53" i="4"/>
  <c r="B49" i="4"/>
  <c r="B44" i="4"/>
  <c r="B29" i="4"/>
  <c r="B17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47" i="1"/>
  <c r="E59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41" i="1"/>
  <c r="C47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P8" i="16"/>
  <c r="C9" i="2"/>
  <c r="Q4" i="16"/>
  <c r="D9" i="2"/>
  <c r="R4" i="16"/>
  <c r="E9" i="2"/>
  <c r="S4" i="16"/>
  <c r="F9" i="2"/>
  <c r="T4" i="16"/>
  <c r="G9" i="2"/>
  <c r="U4" i="16"/>
  <c r="H9" i="2"/>
  <c r="V4" i="16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F20" i="2"/>
  <c r="T13" i="16"/>
  <c r="C8" i="2"/>
  <c r="C20" i="2"/>
  <c r="Q13" i="16"/>
  <c r="B47" i="1"/>
  <c r="R25" i="18"/>
  <c r="R38" i="18"/>
  <c r="C74" i="4"/>
  <c r="Q38" i="18"/>
  <c r="D74" i="4"/>
  <c r="Q25" i="18"/>
  <c r="T3" i="16"/>
  <c r="V3" i="16"/>
  <c r="E20" i="2"/>
  <c r="S13" i="16"/>
  <c r="S3" i="16"/>
  <c r="R3" i="16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<sst xmlns="http://schemas.openxmlformats.org/spreadsheetml/2006/main" count="4243" uniqueCount="3305">
  <si>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</si>
  <si>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</si>
  <si>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</si>
  <si>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</si>
  <si>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</si>
  <si>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</si>
  <si>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</si>
  <si>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</si>
  <si>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</si>
  <si>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</si>
  <si>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</si>
  <si>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</si>
  <si>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</si>
  <si>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</si>
  <si>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</si>
  <si>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</si>
  <si>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</si>
  <si>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</si>
  <si>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</si>
  <si>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</si>
  <si>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</si>
  <si>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</si>
  <si>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</si>
  <si>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</si>
  <si>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</si>
  <si>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</si>
  <si>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</si>
  <si>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</si>
  <si>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</si>
  <si>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</si>
  <si>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</si>
  <si>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</si>
  <si>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</si>
  <si>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</si>
  <si>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</si>
  <si>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</si>
  <si>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</si>
  <si>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</si>
  <si>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</si>
  <si>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</si>
  <si>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</si>
  <si>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</si>
  <si>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</si>
  <si>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</si>
  <si>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</si>
  <si>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</si>
  <si>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</si>
  <si>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</si>
  <si>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</si>
  <si>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</si>
  <si>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</si>
  <si>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</si>
  <si>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</si>
  <si>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</si>
  <si>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</si>
  <si>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</si>
  <si>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</si>
  <si>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</si>
  <si>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</si>
  <si>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</si>
  <si>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</si>
  <si>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</si>
  <si>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</si>
  <si>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</si>
  <si>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</si>
  <si>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</si>
  <si>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</si>
  <si>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</si>
  <si>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</si>
  <si>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</si>
  <si>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</si>
  <si>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</si>
  <si>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</si>
  <si>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</si>
  <si>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</si>
  <si>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</si>
  <si>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</si>
  <si>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</si>
  <si>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</si>
  <si>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</si>
  <si>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</si>
  <si>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</si>
  <si>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</si>
  <si>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</si>
  <si>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</si>
  <si>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</si>
  <si>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</si>
  <si>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</si>
  <si>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</si>
  <si>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</si>
  <si>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</si>
  <si>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</si>
  <si>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</si>
  <si>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</si>
  <si>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</si>
  <si>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</si>
  <si>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</si>
  <si>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</si>
  <si>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</si>
  <si>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</si>
  <si>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</si>
  <si>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</si>
  <si>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</si>
  <si>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</si>
  <si>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</si>
  <si>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</si>
  <si>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</si>
  <si>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</si>
  <si>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</si>
  <si>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</si>
  <si>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</si>
  <si>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</si>
  <si>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</si>
  <si>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</si>
  <si>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</si>
  <si>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</si>
  <si>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</si>
  <si>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</si>
  <si>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</si>
  <si>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</si>
  <si>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</si>
  <si>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</si>
  <si>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</si>
  <si>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</si>
  <si>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</si>
  <si>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</si>
  <si>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</si>
  <si>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</si>
  <si>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</si>
  <si>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</si>
  <si>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</si>
  <si>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</si>
  <si>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</si>
  <si>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</si>
  <si>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</si>
  <si>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</si>
  <si>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</si>
  <si>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</si>
  <si>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</si>
  <si>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</si>
  <si>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</si>
  <si>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</si>
  <si>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</si>
  <si>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</si>
  <si>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</si>
  <si>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</si>
  <si>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</si>
  <si>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</si>
  <si>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</si>
  <si>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</si>
  <si>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</si>
  <si>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</si>
  <si>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</si>
  <si>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</si>
  <si>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</si>
  <si>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</si>
  <si>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</si>
  <si>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</si>
  <si>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</si>
  <si>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</si>
  <si>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</si>
  <si>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</si>
  <si>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</si>
  <si>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</si>
  <si>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</si>
  <si>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</si>
  <si>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</si>
  <si>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</si>
  <si>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</si>
  <si>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</si>
  <si>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</si>
  <si>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</si>
  <si>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</si>
  <si>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</si>
  <si>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</si>
  <si>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</si>
  <si>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</si>
  <si>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</si>
  <si>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</si>
  <si>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</si>
  <si>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</si>
  <si>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</si>
  <si>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</si>
  <si>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</si>
  <si>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</si>
  <si>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</si>
  <si>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</si>
  <si>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</si>
  <si>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</si>
  <si>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</si>
  <si>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</si>
  <si>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</si>
  <si>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</si>
  <si>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</si>
  <si>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</si>
  <si>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</si>
  <si>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</si>
  <si>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</si>
  <si>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</si>
  <si>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</si>
  <si>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</si>
  <si>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</si>
  <si>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</si>
  <si>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</si>
  <si>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</si>
  <si>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</si>
  <si>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</si>
  <si>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</si>
  <si>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</si>
  <si>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</si>
  <si>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</si>
  <si>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</si>
  <si>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</si>
  <si>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</si>
  <si>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</si>
  <si>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</si>
  <si>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</si>
  <si>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</si>
  <si>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</si>
  <si>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</si>
  <si>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</si>
  <si>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</si>
  <si>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</si>
  <si>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</si>
  <si>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</si>
  <si>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</si>
  <si>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</si>
  <si>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</si>
  <si>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</si>
  <si>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</si>
  <si>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</si>
  <si>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</si>
  <si>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</si>
  <si>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</si>
  <si>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</si>
  <si>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</si>
  <si>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</si>
  <si>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</si>
  <si>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</si>
  <si>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</si>
  <si>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</si>
  <si>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</si>
  <si>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</si>
  <si>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</si>
  <si>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</si>
  <si>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</si>
  <si>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</si>
  <si>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</si>
  <si>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</si>
  <si>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</si>
  <si>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</si>
  <si>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</si>
  <si>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</si>
  <si>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</si>
  <si>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</si>
  <si>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</si>
  <si>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</si>
  <si>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</si>
  <si>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</si>
  <si>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</si>
  <si>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</si>
  <si>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</si>
  <si>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</si>
  <si>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</si>
  <si>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</si>
  <si>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</si>
  <si>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</si>
  <si>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</si>
  <si>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</si>
  <si>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</si>
  <si>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</si>
  <si>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</si>
  <si>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</si>
  <si>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</si>
  <si>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</si>
  <si>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</si>
  <si>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</si>
  <si>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</si>
  <si>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</si>
  <si>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</si>
  <si>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</si>
  <si>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</si>
  <si>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</si>
  <si>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</si>
  <si>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</si>
  <si>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</si>
  <si>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</si>
  <si>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</si>
  <si>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</si>
  <si>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</si>
  <si>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</si>
  <si>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</si>
  <si>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</si>
  <si>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</si>
  <si>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</si>
  <si>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</si>
  <si>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</si>
  <si>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</si>
  <si>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</si>
  <si>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</si>
  <si>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</si>
  <si>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</si>
  <si>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</si>
  <si>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</si>
  <si>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</si>
  <si>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</si>
  <si>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</si>
  <si>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</si>
  <si>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</si>
  <si>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</si>
  <si>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</si>
  <si>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</si>
  <si>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</si>
  <si>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</si>
  <si>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</si>
  <si>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</si>
  <si>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</si>
  <si>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</si>
  <si>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</si>
  <si>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</si>
  <si>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</si>
  <si>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</si>
  <si>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</si>
  <si>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</si>
  <si>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</si>
  <si>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</si>
  <si>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</si>
  <si>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</si>
  <si>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</si>
  <si>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</si>
  <si>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</si>
  <si>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</si>
  <si>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</si>
  <si>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</si>
  <si>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</si>
  <si>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</si>
  <si>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</si>
  <si>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</si>
  <si>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</si>
  <si>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</si>
  <si>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</si>
  <si>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</si>
  <si>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</si>
  <si>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</si>
  <si>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</si>
  <si>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</si>
  <si>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</si>
  <si>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</si>
  <si>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</si>
  <si>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</si>
  <si>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</si>
  <si>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</si>
  <si>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</si>
  <si>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</si>
  <si>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</si>
  <si>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</si>
  <si>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</si>
  <si>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</si>
  <si>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</si>
  <si>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</si>
  <si>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</si>
  <si>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</si>
  <si>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</si>
  <si>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</si>
  <si>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</si>
  <si>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</si>
  <si>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</si>
  <si>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</si>
  <si>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</si>
  <si>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</si>
  <si>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</si>
  <si>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</si>
  <si>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</si>
  <si>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</si>
  <si>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</si>
  <si>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</si>
  <si>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</si>
  <si>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</si>
  <si>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</si>
  <si>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</si>
  <si>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</si>
  <si>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</si>
  <si>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</si>
  <si>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</si>
  <si>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</si>
  <si>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</si>
  <si>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</si>
  <si>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</si>
  <si>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</si>
  <si>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</si>
  <si>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</si>
  <si>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</si>
  <si>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</si>
  <si>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</si>
  <si>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</si>
  <si>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</si>
  <si>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</si>
  <si>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</si>
  <si>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</si>
  <si>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</si>
  <si>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</si>
  <si>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</si>
  <si>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</si>
  <si>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</si>
  <si>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</si>
  <si>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</si>
  <si>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</si>
  <si>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</si>
  <si>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</si>
  <si>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</si>
  <si>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</si>
  <si>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</si>
  <si>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</si>
  <si>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</si>
  <si>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</si>
  <si>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</si>
  <si>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</si>
  <si>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</si>
  <si>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</si>
  <si>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</si>
  <si>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</si>
  <si>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</si>
  <si>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</si>
  <si>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</si>
  <si>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</si>
  <si>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</si>
  <si>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</si>
  <si>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</si>
  <si>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</si>
  <si>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</si>
  <si>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</si>
  <si>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</si>
  <si>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</si>
  <si>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</si>
  <si>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</si>
  <si>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</si>
  <si>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</si>
  <si>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</si>
  <si>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</si>
  <si>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</si>
  <si>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</si>
  <si>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</si>
  <si>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</si>
  <si>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</si>
  <si>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</si>
  <si>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</si>
  <si>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</si>
  <si>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</si>
  <si>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</si>
  <si>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</si>
  <si>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</si>
  <si>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</si>
  <si>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</si>
  <si>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</si>
  <si>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</si>
  <si>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</si>
  <si>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</si>
  <si>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</si>
  <si>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</si>
  <si>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</si>
  <si>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</si>
  <si>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</si>
  <si>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</si>
  <si>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</si>
  <si>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</si>
  <si>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</si>
  <si>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</si>
  <si>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</si>
  <si>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</si>
  <si>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</si>
  <si>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</si>
  <si>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</si>
  <si>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</si>
  <si>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</si>
  <si>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</si>
  <si>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</si>
  <si>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</si>
  <si>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</si>
  <si>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</si>
  <si>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</si>
  <si>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</si>
  <si>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</si>
  <si>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</si>
  <si>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</si>
  <si>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</si>
  <si>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</si>
  <si>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</si>
  <si>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</si>
  <si>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</si>
  <si>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</si>
  <si>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</si>
  <si>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</si>
  <si>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</si>
  <si>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</si>
  <si>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</si>
  <si>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</si>
  <si>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</si>
  <si>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</si>
  <si>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</si>
  <si>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</si>
  <si>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</si>
  <si>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</si>
  <si>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</si>
  <si>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</si>
  <si>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</si>
  <si>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</si>
  <si>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</si>
  <si>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</si>
  <si>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</si>
  <si>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</si>
  <si>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</si>
  <si>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</si>
  <si>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</si>
  <si>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</si>
  <si>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</si>
  <si>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</si>
  <si>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</si>
  <si>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</si>
  <si>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</si>
  <si>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</si>
  <si>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</si>
  <si>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</si>
  <si>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</si>
  <si>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</si>
  <si>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</si>
  <si>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</si>
  <si>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</si>
  <si>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</si>
  <si>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</si>
  <si>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</si>
  <si>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</si>
  <si>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</si>
  <si>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</si>
  <si>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</si>
  <si>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</si>
  <si>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</si>
  <si>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</si>
  <si>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</si>
  <si>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</si>
  <si>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</si>
  <si>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</si>
  <si>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</si>
  <si>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</si>
  <si>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</si>
  <si>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</si>
  <si>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</si>
  <si>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</si>
  <si>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</si>
  <si>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</si>
  <si>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</si>
  <si>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</si>
  <si>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</si>
  <si>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</si>
  <si>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</si>
  <si>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</si>
  <si>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</si>
  <si>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</si>
  <si>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</si>
  <si>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</si>
  <si>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</si>
  <si>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</si>
  <si>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</si>
  <si>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</si>
  <si>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</si>
  <si>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</si>
  <si>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</si>
  <si>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</si>
  <si>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</si>
  <si>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</si>
  <si>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</si>
  <si>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</si>
  <si>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</si>
  <si>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</si>
  <si>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</si>
  <si>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</si>
  <si>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</si>
  <si>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</si>
  <si>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</si>
  <si>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</si>
  <si>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</si>
  <si>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</si>
  <si>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</si>
  <si>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</si>
  <si>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</si>
  <si>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</si>
  <si>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</si>
  <si>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</si>
  <si>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</si>
  <si>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</si>
  <si>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</si>
  <si>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</si>
  <si>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</si>
  <si>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</si>
  <si>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</si>
  <si>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</si>
  <si>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</si>
  <si>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</si>
  <si>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</si>
  <si>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</si>
  <si>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</si>
  <si>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</si>
  <si>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</si>
  <si>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</si>
  <si>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</si>
  <si>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</si>
  <si>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</si>
  <si>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</si>
  <si>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</si>
  <si>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</si>
  <si>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</si>
  <si>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</si>
  <si>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</si>
  <si>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</si>
  <si>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</si>
  <si>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</si>
  <si>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</si>
  <si>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</si>
  <si>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</si>
  <si>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</si>
  <si>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</si>
  <si>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</si>
  <si>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</si>
  <si>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</si>
  <si>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</si>
  <si>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</si>
  <si>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</si>
  <si>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</si>
  <si>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</si>
  <si>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</si>
  <si>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</si>
  <si>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</si>
  <si>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</si>
  <si>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</si>
  <si>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</si>
  <si>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</si>
  <si>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</si>
  <si>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</si>
  <si>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</si>
  <si>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</si>
  <si>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</si>
  <si>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</si>
  <si>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</si>
  <si>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</si>
  <si>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</si>
  <si>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</si>
  <si>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</si>
  <si>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</si>
  <si>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</si>
  <si>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</si>
  <si>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</si>
  <si>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</si>
  <si>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</si>
  <si>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</si>
  <si>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</si>
  <si>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</si>
  <si>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</si>
  <si>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</si>
  <si>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</si>
  <si>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</si>
  <si>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</si>
  <si>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</si>
  <si>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</si>
  <si>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</si>
  <si>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</si>
  <si>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</si>
  <si>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</si>
  <si>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</si>
  <si>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</si>
  <si>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</si>
  <si>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</si>
  <si>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</si>
  <si>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</si>
  <si>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</si>
  <si>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</si>
  <si>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</si>
  <si>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</si>
  <si>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</si>
  <si>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</si>
  <si>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</si>
  <si>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</si>
  <si>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</si>
  <si>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</si>
  <si>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</si>
  <si>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</si>
  <si>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</si>
  <si>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</si>
  <si>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</si>
  <si>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</si>
  <si>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</si>
  <si>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</si>
  <si>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</si>
  <si>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</si>
  <si>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</si>
  <si>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</si>
  <si>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</si>
  <si>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</si>
  <si>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</si>
  <si>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</si>
  <si>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</si>
  <si>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</si>
  <si>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</si>
  <si>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</si>
  <si>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</si>
  <si>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</si>
  <si>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</si>
  <si>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</si>
  <si>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</si>
  <si>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</si>
  <si>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</si>
  <si>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</si>
  <si>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</si>
  <si>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</si>
  <si>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</si>
  <si>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</si>
  <si>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</si>
  <si>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</si>
  <si>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</si>
  <si>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</si>
  <si>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</si>
  <si>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</si>
  <si>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</si>
  <si>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</si>
  <si>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</si>
  <si>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</si>
  <si>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</si>
  <si>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</si>
  <si>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</si>
  <si>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</si>
  <si>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</si>
  <si>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</si>
  <si>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</si>
  <si>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</si>
  <si>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</si>
  <si>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</si>
  <si>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</si>
  <si>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</si>
  <si>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</si>
  <si>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</si>
  <si>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</si>
  <si>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</si>
  <si>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</si>
  <si>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</si>
  <si>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</si>
  <si>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</si>
  <si>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</si>
  <si>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</si>
  <si>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</si>
  <si>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</si>
  <si>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</si>
  <si>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</si>
  <si>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</si>
  <si>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</si>
  <si>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</si>
  <si>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</si>
  <si>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</si>
  <si>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</si>
  <si>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</si>
  <si>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</si>
  <si>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</si>
  <si>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</si>
  <si>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</si>
  <si>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</si>
  <si>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</si>
  <si>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</si>
  <si>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</si>
  <si>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</si>
  <si>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</si>
  <si>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</si>
  <si>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</si>
  <si>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</si>
  <si>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</si>
  <si>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</si>
  <si>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</si>
  <si>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</si>
  <si>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</si>
  <si>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</si>
  <si>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</si>
  <si>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</si>
  <si>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</si>
  <si>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</si>
  <si>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</si>
  <si>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</si>
  <si>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</si>
  <si>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</si>
  <si>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</si>
  <si>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</si>
  <si>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</si>
  <si>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</si>
  <si>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</si>
  <si>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</si>
  <si>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</si>
  <si>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</si>
  <si>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</si>
  <si>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</si>
  <si>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</si>
  <si>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</si>
  <si>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</si>
  <si>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</si>
  <si>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</si>
  <si>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</si>
  <si>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</si>
  <si>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</si>
  <si>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</si>
  <si>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</si>
  <si>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</si>
  <si>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</si>
  <si>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</si>
  <si>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</si>
  <si>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</si>
  <si>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</si>
  <si>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</si>
  <si>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</si>
  <si>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</si>
  <si>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</si>
  <si>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</si>
  <si>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</si>
  <si>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</si>
  <si>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</si>
  <si>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</si>
  <si>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</si>
  <si>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</si>
  <si>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</si>
  <si>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</si>
  <si>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</si>
  <si>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</si>
  <si>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</si>
  <si>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</si>
  <si>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</si>
  <si>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</si>
  <si>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</si>
  <si>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</si>
  <si>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</si>
  <si>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</si>
  <si>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</si>
  <si>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</si>
  <si>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</si>
  <si>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</si>
  <si>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</si>
  <si>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</si>
  <si>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</si>
  <si>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</si>
  <si>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</si>
  <si>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</si>
  <si>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</si>
  <si>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</si>
  <si>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</si>
  <si>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</si>
  <si>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</si>
  <si>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</si>
  <si>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</si>
  <si>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</si>
  <si>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</si>
  <si>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</si>
  <si>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</si>
  <si>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</si>
  <si>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</si>
  <si>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</si>
  <si>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</si>
  <si>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</si>
  <si>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</si>
  <si>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</si>
  <si>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</si>
  <si>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</si>
  <si>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</si>
  <si>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</si>
  <si>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</si>
  <si>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</si>
  <si>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</si>
  <si>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</si>
  <si>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</si>
  <si>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</si>
  <si>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</si>
  <si>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</si>
  <si>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</si>
  <si>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</si>
  <si>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</si>
  <si>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</si>
  <si>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</si>
  <si>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</si>
  <si>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</si>
  <si>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</si>
  <si>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</si>
  <si>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</si>
  <si>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</si>
  <si>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</si>
  <si>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</si>
  <si>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</si>
  <si>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</si>
  <si>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</si>
  <si>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</si>
  <si>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</si>
  <si>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</si>
  <si>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</si>
  <si>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</si>
  <si>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</si>
  <si>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</si>
  <si>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</si>
  <si>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</si>
  <si>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</si>
  <si>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</si>
  <si>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</si>
  <si>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</si>
  <si>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</si>
  <si>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</si>
  <si>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</si>
  <si>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</si>
  <si>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</si>
  <si>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</si>
  <si>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</si>
  <si>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</si>
  <si>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</si>
  <si>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</si>
  <si>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</si>
  <si>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</si>
  <si>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</si>
  <si>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</si>
  <si>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</si>
  <si>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</si>
  <si>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</si>
  <si>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</si>
  <si>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</si>
  <si>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</si>
  <si>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</si>
  <si>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</si>
  <si>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</si>
  <si>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</si>
  <si>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</si>
  <si>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</si>
  <si>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</si>
  <si>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</si>
  <si>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</si>
  <si>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</si>
  <si>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</si>
  <si>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</si>
  <si>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</si>
  <si>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</si>
  <si>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</si>
  <si>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</si>
  <si>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</si>
  <si>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</si>
  <si>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</si>
  <si>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</si>
  <si>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</si>
  <si>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</si>
  <si>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</si>
  <si>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</si>
  <si>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</si>
  <si>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</si>
  <si>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</si>
  <si>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</si>
  <si>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</si>
  <si>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</si>
  <si>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</si>
  <si>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</si>
  <si>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</si>
  <si>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</si>
  <si>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</si>
  <si>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</si>
  <si>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</si>
  <si>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</si>
  <si>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</si>
  <si>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</si>
  <si>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</si>
  <si>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</si>
  <si>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</si>
  <si>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</si>
  <si>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</si>
  <si>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</si>
  <si>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</si>
  <si>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</si>
  <si>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</si>
  <si>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</si>
  <si>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</si>
  <si>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</si>
  <si>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</si>
  <si>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</si>
  <si>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</si>
  <si>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</si>
  <si>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</si>
  <si>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</si>
  <si>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</si>
  <si>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</si>
  <si>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</si>
  <si>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</si>
  <si>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</si>
  <si>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</si>
  <si>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</si>
  <si>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</si>
  <si>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</si>
  <si>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</si>
  <si>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</si>
  <si>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</si>
  <si>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</si>
  <si>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</si>
  <si>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</si>
  <si>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</si>
  <si>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</si>
  <si>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</si>
  <si>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</si>
  <si>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</si>
  <si>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</si>
  <si>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</si>
  <si>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</si>
  <si>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</si>
  <si>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</si>
  <si>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</si>
  <si>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</si>
  <si>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</si>
  <si>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</si>
  <si>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</si>
  <si>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</si>
  <si>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</si>
  <si>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</si>
  <si>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</si>
  <si>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</si>
  <si>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</si>
  <si>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</si>
  <si>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</si>
  <si>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</si>
  <si>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</si>
  <si>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</si>
  <si>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</si>
  <si>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</si>
  <si>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</si>
  <si>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</si>
  <si>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</si>
  <si>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</si>
  <si>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</si>
  <si>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</si>
  <si>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</si>
  <si>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</si>
  <si>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</si>
  <si>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</si>
  <si>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</si>
  <si>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</si>
  <si>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</si>
  <si>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</si>
  <si>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</si>
  <si>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</si>
  <si>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</si>
  <si>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</si>
  <si>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</si>
  <si>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</si>
  <si>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</si>
  <si>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</si>
  <si>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</si>
  <si>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</si>
  <si>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</si>
  <si>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</si>
  <si>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</si>
  <si>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</si>
  <si>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</si>
  <si>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</si>
  <si>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</si>
  <si>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</si>
  <si>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</si>
  <si>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</si>
  <si>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</si>
  <si>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</si>
  <si>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</si>
  <si>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</si>
  <si>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</si>
  <si>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</si>
  <si>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</si>
  <si>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</si>
  <si>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</si>
  <si>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</si>
  <si>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</si>
  <si>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</si>
  <si>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</si>
  <si>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</si>
  <si>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</si>
  <si>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</si>
  <si>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</si>
  <si>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</si>
  <si>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</si>
  <si>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</si>
  <si>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</si>
  <si>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</si>
  <si>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</si>
  <si>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</si>
  <si>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</si>
  <si>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</si>
  <si>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</si>
  <si>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</si>
  <si>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</si>
  <si>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</si>
  <si>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</si>
  <si>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</si>
  <si>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</si>
  <si>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</si>
  <si>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</si>
  <si>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</si>
  <si>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</si>
  <si>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</si>
  <si>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</si>
  <si>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</si>
  <si>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</si>
  <si>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</si>
  <si>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</si>
  <si>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</si>
  <si>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</si>
  <si>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</si>
  <si>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</si>
  <si>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</si>
  <si>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</si>
  <si>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</si>
  <si>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</si>
  <si>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</si>
  <si>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</si>
  <si>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</si>
  <si>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</si>
  <si>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</si>
  <si>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</si>
  <si>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</si>
  <si>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</si>
  <si>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</si>
  <si>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</si>
  <si>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</si>
  <si>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</si>
  <si>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</si>
  <si>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</si>
  <si>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</si>
  <si>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</si>
  <si>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</si>
  <si>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</si>
  <si>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</si>
  <si>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</si>
  <si>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</si>
  <si>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</si>
  <si>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</si>
  <si>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</si>
  <si>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</si>
  <si>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</si>
  <si>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</si>
  <si>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</si>
  <si>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</si>
  <si>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</si>
  <si>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</si>
  <si>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</si>
  <si>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</si>
  <si>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</si>
  <si>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</si>
  <si>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</si>
  <si>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</si>
  <si>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</si>
  <si>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</si>
  <si>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</si>
  <si>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</si>
  <si>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</si>
  <si>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</si>
  <si>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</si>
  <si>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</si>
  <si>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</si>
  <si>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</si>
  <si>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</si>
  <si>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</si>
  <si>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</si>
  <si>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</si>
  <si>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</si>
  <si>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</si>
  <si>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</si>
  <si>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</si>
  <si>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</si>
  <si>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</si>
  <si>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</si>
  <si>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</si>
  <si>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</si>
  <si>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</si>
  <si>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</si>
  <si>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</si>
  <si>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</si>
  <si>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</si>
  <si>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</si>
  <si>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</si>
  <si>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</si>
  <si>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</si>
  <si>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</si>
  <si>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</si>
  <si>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</si>
  <si>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</si>
  <si>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</si>
  <si>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</si>
  <si>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</si>
  <si>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</si>
  <si>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</si>
  <si>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</si>
  <si>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</si>
  <si>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</si>
  <si>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</si>
  <si>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</si>
  <si>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</si>
  <si>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</si>
  <si>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</si>
  <si>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</si>
  <si>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</si>
  <si>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</si>
  <si>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</si>
  <si>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</si>
  <si>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</si>
  <si>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</si>
  <si>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</si>
  <si>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</si>
  <si>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</si>
  <si>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</si>
  <si>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</si>
  <si>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</si>
  <si>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</si>
  <si>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</si>
  <si>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</si>
  <si>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</si>
  <si>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</si>
  <si>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</si>
  <si>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</si>
  <si>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</si>
  <si>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</si>
  <si>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</si>
  <si>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</si>
  <si>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</si>
  <si>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</si>
  <si>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</si>
  <si>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</si>
  <si>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</si>
  <si>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</si>
  <si>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</si>
  <si>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</si>
  <si>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</si>
  <si>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</si>
  <si>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</si>
  <si>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</si>
  <si>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</si>
  <si>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</si>
  <si>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</si>
  <si>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</si>
  <si>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</si>
  <si>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</si>
  <si>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</si>
  <si>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</si>
  <si>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</si>
  <si>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</si>
  <si>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</si>
  <si>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</si>
  <si>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</si>
  <si>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</si>
  <si>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</si>
  <si>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</si>
  <si>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</si>
  <si>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</si>
  <si>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</si>
  <si>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</si>
  <si>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</si>
  <si>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</si>
  <si>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</si>
  <si>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</si>
  <si>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</si>
  <si>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</si>
  <si>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</si>
  <si>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</si>
  <si>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</si>
  <si>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</si>
  <si>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</si>
  <si>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</si>
  <si>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</si>
  <si>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</si>
  <si>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</si>
  <si>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</si>
  <si>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</si>
  <si>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</si>
  <si>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</si>
  <si>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</si>
  <si>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</si>
  <si>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</si>
  <si>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</si>
  <si>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</si>
  <si>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</si>
  <si>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</si>
  <si>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</si>
  <si>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</si>
  <si>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</si>
  <si>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</si>
  <si>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</si>
  <si>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</si>
  <si>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</si>
  <si>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</si>
  <si>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</si>
  <si>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</si>
  <si>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</si>
  <si>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</si>
  <si>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</si>
  <si>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</si>
  <si>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</si>
  <si>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</si>
  <si>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</si>
  <si>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</si>
  <si>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</si>
  <si>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</si>
  <si>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</si>
  <si>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</si>
  <si>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</si>
  <si>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</si>
  <si>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</si>
  <si>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</si>
  <si>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</si>
  <si>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</si>
  <si>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</si>
  <si>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</si>
  <si>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</si>
  <si>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</si>
  <si>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</si>
  <si>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</si>
  <si>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</si>
  <si>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</si>
  <si>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</si>
  <si>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</si>
  <si>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</si>
  <si>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</si>
  <si>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</si>
  <si>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</si>
  <si>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</si>
  <si>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</si>
  <si>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</si>
  <si>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</si>
  <si>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</si>
  <si>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</si>
  <si>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</si>
  <si>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</si>
  <si>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</si>
  <si>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</si>
  <si>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</si>
  <si>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</si>
  <si>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</si>
  <si>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</si>
  <si>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</si>
  <si>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</si>
  <si>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</si>
  <si>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</si>
  <si>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</si>
  <si>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</si>
  <si>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</si>
  <si>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</si>
  <si>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</si>
  <si>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</si>
  <si>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</si>
  <si>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</si>
  <si>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</si>
  <si>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</si>
  <si>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</si>
  <si>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</si>
  <si>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</si>
  <si>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</si>
  <si>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</si>
  <si>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</si>
  <si>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</si>
  <si>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</si>
  <si>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</si>
  <si>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</si>
  <si>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</si>
  <si>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</si>
  <si>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</si>
  <si>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</si>
  <si>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</si>
  <si>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</si>
  <si>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</si>
  <si>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</si>
  <si>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</si>
  <si>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</si>
  <si>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</si>
  <si>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</si>
  <si>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</si>
  <si>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</si>
  <si>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</si>
  <si>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</si>
  <si>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</si>
  <si>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</si>
  <si>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</si>
  <si>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</si>
  <si>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</si>
  <si>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</si>
  <si>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</si>
  <si>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</si>
  <si>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</si>
  <si>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</si>
  <si>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</si>
  <si>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</si>
  <si>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</si>
  <si>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</si>
  <si>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</si>
  <si>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</si>
  <si>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</si>
  <si>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</si>
  <si>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</si>
  <si>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</si>
  <si>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</si>
  <si>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</si>
  <si>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</si>
  <si>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</si>
  <si>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</si>
  <si>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</si>
  <si>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</si>
  <si>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</si>
  <si>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</si>
  <si>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</si>
  <si>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</si>
  <si>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</si>
  <si>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</si>
  <si>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</si>
  <si>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</si>
  <si>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</si>
  <si>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</si>
  <si>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</si>
  <si>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</si>
  <si>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</si>
  <si>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</si>
  <si>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</si>
  <si>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</si>
  <si>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</si>
  <si>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</si>
  <si>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</si>
  <si>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</si>
  <si>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</si>
  <si>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</si>
  <si>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</si>
  <si>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</si>
  <si>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</si>
  <si>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</si>
  <si>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</si>
  <si>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</si>
  <si>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</si>
  <si>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</si>
  <si>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</si>
  <si>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</si>
  <si>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</si>
  <si>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</si>
  <si>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</si>
  <si>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</si>
  <si>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</si>
  <si>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</si>
  <si>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</si>
  <si>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</si>
  <si>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</si>
  <si>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</si>
  <si>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</si>
  <si>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</si>
  <si>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</si>
  <si>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</si>
  <si>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</si>
  <si>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</si>
  <si>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</si>
  <si>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</si>
  <si>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</si>
  <si>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</si>
  <si>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</si>
  <si>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</si>
  <si>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</si>
  <si>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</si>
  <si>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</si>
  <si>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</si>
  <si>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</si>
  <si>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</si>
  <si>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</si>
  <si>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</si>
  <si>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</si>
  <si>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</si>
  <si>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</si>
  <si>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</si>
  <si>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</si>
  <si>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</si>
  <si>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</si>
  <si>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</si>
  <si>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</si>
  <si>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</si>
  <si>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</si>
  <si>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</si>
  <si>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</si>
  <si>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</si>
  <si>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</si>
  <si>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</si>
  <si>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</si>
  <si>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</si>
  <si>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</si>
  <si>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</si>
  <si>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</si>
  <si>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</si>
  <si>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</si>
  <si>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</si>
  <si>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</si>
  <si>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</si>
  <si>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</si>
  <si>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</si>
  <si>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</si>
  <si>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</si>
  <si>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</si>
  <si>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</si>
  <si>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</si>
  <si>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</si>
  <si>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</si>
  <si>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</si>
  <si>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</si>
  <si>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</si>
  <si>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</si>
  <si>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</si>
  <si>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</si>
  <si>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</si>
  <si>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</si>
  <si>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</si>
  <si>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</si>
  <si>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</si>
  <si>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</si>
  <si>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</si>
  <si>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</si>
  <si>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</si>
  <si>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</si>
  <si>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</si>
  <si>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</si>
  <si>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</si>
  <si>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</si>
  <si>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</si>
  <si>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</si>
  <si>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</si>
  <si>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</si>
  <si>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</si>
  <si>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</si>
  <si>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</si>
  <si>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</si>
  <si>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</si>
  <si>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</si>
  <si>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</si>
  <si>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</si>
  <si>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</si>
  <si>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</si>
  <si>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</si>
  <si>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</si>
  <si>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</si>
  <si>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</si>
  <si>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</si>
  <si>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</si>
  <si>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</si>
  <si>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</si>
  <si>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</si>
  <si>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</si>
  <si>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</si>
  <si>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</si>
  <si>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</si>
  <si>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</si>
  <si>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</si>
  <si>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</si>
  <si>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</si>
  <si>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</si>
  <si>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</si>
  <si>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</si>
  <si>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</si>
  <si>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</si>
  <si>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</si>
  <si>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</si>
  <si>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</si>
  <si>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</si>
  <si>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</si>
  <si>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</si>
  <si>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</si>
  <si>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</si>
  <si>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</si>
  <si>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</si>
  <si>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</si>
  <si>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</si>
  <si>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</si>
  <si>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</si>
  <si>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</si>
  <si>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</si>
  <si>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</si>
  <si>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</si>
  <si>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</si>
  <si>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</si>
  <si>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</si>
  <si>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</si>
  <si>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</si>
  <si>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</si>
  <si>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</si>
  <si>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</si>
  <si>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</si>
  <si>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</si>
  <si>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</si>
  <si>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</si>
  <si>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</si>
  <si>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</si>
  <si>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</si>
  <si>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</si>
  <si>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</si>
  <si>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</si>
  <si>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</si>
  <si>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</si>
  <si>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</si>
  <si>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</si>
  <si>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</si>
  <si>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</si>
  <si>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</si>
  <si>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</si>
  <si>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</si>
  <si>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</si>
  <si>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</si>
  <si>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</si>
  <si>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</si>
  <si>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</si>
  <si>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</si>
  <si>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</si>
  <si>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</si>
  <si>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</si>
  <si>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</si>
  <si>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</si>
  <si>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</si>
  <si>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</si>
  <si>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</si>
  <si>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</si>
  <si>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</si>
  <si>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</si>
  <si>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</si>
  <si>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</si>
  <si>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</si>
  <si>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</si>
  <si>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</si>
  <si>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</si>
  <si>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</si>
  <si>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</si>
  <si>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</si>
  <si>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</si>
  <si>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</si>
  <si>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</si>
  <si>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</si>
  <si>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</si>
  <si>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</si>
  <si>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</si>
  <si>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</si>
  <si>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</si>
  <si>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</si>
  <si>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</si>
  <si>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</si>
  <si>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</si>
  <si>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</si>
  <si>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</si>
  <si>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</si>
  <si>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</si>
  <si>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</si>
  <si>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</si>
  <si>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</si>
  <si>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</si>
  <si>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</si>
  <si>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</si>
  <si>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</si>
  <si>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</si>
  <si>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</si>
  <si>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</si>
  <si>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</si>
  <si>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</si>
  <si>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</si>
  <si>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</si>
  <si>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</si>
  <si>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</si>
  <si>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</si>
  <si>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</si>
  <si>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</si>
  <si>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</si>
  <si>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</si>
  <si>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</si>
  <si>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</si>
  <si>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</si>
  <si>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</si>
  <si>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</si>
  <si>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</si>
  <si>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</si>
  <si>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</si>
  <si>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</si>
  <si>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</si>
  <si>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</si>
  <si>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</si>
  <si>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</si>
  <si>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</si>
  <si>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</si>
  <si>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</si>
  <si>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</si>
  <si>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</si>
  <si>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</si>
  <si>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</si>
  <si>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</si>
  <si>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</si>
  <si>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</si>
  <si>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</si>
  <si>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</si>
  <si>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</si>
  <si>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</si>
  <si>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</si>
  <si>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</si>
  <si>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</si>
  <si>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</si>
  <si>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</si>
  <si>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</si>
  <si>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</si>
  <si>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</si>
  <si>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</si>
  <si>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</si>
  <si>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</si>
  <si>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</si>
  <si>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</si>
  <si>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</si>
  <si>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</si>
  <si>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</si>
  <si>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</si>
  <si>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</si>
  <si>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</si>
  <si>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</si>
  <si>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</si>
  <si>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</si>
  <si>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</si>
  <si>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</si>
  <si>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</si>
  <si>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</si>
  <si>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</si>
  <si>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</si>
  <si>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</si>
  <si>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</si>
  <si>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</si>
  <si>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</si>
  <si>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</si>
  <si>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</si>
  <si>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</si>
  <si>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</si>
  <si>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</si>
  <si>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</si>
  <si>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</si>
  <si>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</si>
  <si>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</si>
  <si>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</si>
  <si>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</si>
  <si>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</si>
  <si>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</si>
  <si>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</si>
  <si>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</si>
  <si>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</si>
  <si>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</si>
  <si>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</si>
  <si>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</si>
  <si>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</si>
  <si>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</si>
  <si>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</si>
  <si>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</si>
  <si>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</si>
  <si>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</si>
  <si>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</si>
  <si>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</si>
  <si>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</si>
  <si>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</si>
  <si>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</si>
  <si>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</si>
  <si>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</si>
  <si>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</si>
  <si>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</si>
  <si>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</si>
  <si>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</si>
  <si>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</si>
  <si>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</si>
  <si>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</si>
  <si>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</si>
  <si>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</si>
  <si>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</si>
  <si>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</si>
  <si>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</si>
  <si>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</si>
  <si>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</si>
  <si>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</si>
  <si>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</si>
  <si>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</si>
  <si>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</si>
  <si>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</si>
  <si>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</si>
  <si>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</si>
  <si>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</si>
  <si>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</si>
  <si>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</si>
  <si>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</si>
  <si>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</si>
  <si>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</si>
  <si>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</si>
  <si>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</si>
  <si>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</si>
  <si>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</si>
  <si>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</si>
  <si>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</si>
  <si>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</si>
  <si>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</si>
  <si>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</si>
  <si>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</si>
  <si>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</si>
  <si>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</si>
  <si>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</si>
  <si>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</si>
  <si>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</si>
  <si>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</si>
  <si>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</si>
  <si>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</si>
  <si>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</si>
  <si>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</si>
  <si>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</si>
  <si>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</si>
  <si>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</si>
  <si>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</si>
  <si>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</si>
  <si>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</si>
  <si>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</si>
  <si>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</si>
  <si>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</si>
  <si>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</si>
  <si>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</si>
  <si>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</si>
  <si>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</si>
  <si>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</si>
  <si>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</si>
  <si>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</si>
  <si>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</si>
  <si>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</si>
  <si>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</si>
  <si>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</si>
  <si>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</si>
  <si>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</si>
  <si>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</si>
  <si>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</si>
  <si>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</si>
  <si>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</si>
  <si>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</si>
  <si>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</si>
  <si>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</si>
  <si>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</si>
  <si>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</si>
  <si>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</si>
  <si>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</si>
  <si>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</si>
  <si>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</si>
  <si>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</si>
  <si>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</si>
  <si>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</si>
  <si>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</si>
  <si>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</si>
  <si>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</si>
  <si>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</si>
  <si>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</si>
  <si>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</si>
  <si>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</si>
  <si>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</si>
  <si>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</si>
  <si>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</si>
  <si>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</si>
  <si>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</si>
  <si>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</si>
  <si>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</si>
  <si>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</si>
  <si>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</si>
  <si>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</si>
  <si>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</si>
  <si>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</si>
  <si>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</si>
  <si>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</si>
  <si>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</si>
  <si>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</si>
  <si>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</si>
  <si>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</si>
  <si>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</si>
  <si>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</si>
  <si>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</si>
  <si>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</si>
  <si>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</si>
  <si>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</si>
  <si>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</si>
  <si>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</si>
  <si>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</si>
  <si>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</si>
  <si>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</si>
  <si>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</si>
  <si>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</si>
  <si>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</si>
  <si>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</si>
  <si>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</si>
  <si>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</si>
  <si>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</si>
  <si>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</si>
  <si>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</si>
  <si>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</si>
  <si>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</si>
  <si>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</si>
  <si>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</si>
  <si>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</si>
  <si>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</si>
  <si>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</si>
  <si>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</si>
  <si>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</si>
  <si>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</si>
  <si>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</si>
  <si>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</si>
  <si>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</si>
  <si>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</si>
  <si>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</si>
  <si>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</si>
  <si>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</si>
  <si>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</si>
  <si>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</si>
  <si>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</si>
  <si>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</si>
  <si>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</si>
  <si>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</si>
  <si>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</si>
  <si>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</si>
  <si>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</si>
  <si>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</si>
  <si>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</si>
  <si>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</si>
  <si>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</si>
  <si>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</si>
  <si>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</si>
  <si>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</si>
  <si>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</si>
  <si>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</si>
  <si>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</si>
  <si>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</si>
  <si>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</si>
  <si>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</si>
  <si>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</si>
  <si>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</si>
  <si>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</si>
  <si>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</si>
  <si>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</si>
  <si>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</si>
  <si>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</si>
  <si>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</si>
  <si>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</si>
  <si>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</si>
  <si>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</si>
  <si>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</si>
  <si>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</si>
  <si>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</si>
  <si>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</si>
  <si>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</si>
  <si>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</si>
  <si>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</si>
  <si>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</si>
  <si>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</si>
  <si>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</si>
  <si>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</si>
  <si>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</si>
  <si>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</si>
  <si>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</si>
  <si>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</si>
  <si>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</si>
  <si>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</si>
  <si>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</si>
  <si>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</si>
  <si>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</si>
  <si>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</si>
  <si>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</si>
  <si>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</si>
  <si>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</si>
  <si>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</si>
  <si>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</si>
  <si>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</si>
  <si>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</si>
  <si>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</si>
  <si>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</si>
  <si>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</si>
  <si>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</si>
  <si>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</si>
  <si>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</si>
  <si>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</si>
  <si>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</si>
  <si>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</si>
  <si>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</si>
  <si>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</si>
  <si>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</si>
  <si>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</si>
  <si>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</si>
  <si>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</si>
  <si>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</si>
  <si>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</si>
  <si>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</si>
  <si>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</si>
  <si>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</si>
  <si>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</si>
  <si>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</si>
  <si>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</si>
  <si>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</si>
  <si>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</si>
  <si>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</si>
  <si>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</si>
  <si>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</si>
  <si>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</si>
  <si>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</si>
  <si>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</si>
  <si>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</si>
  <si>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</si>
  <si>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</si>
  <si>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</si>
  <si>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</si>
  <si>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</si>
  <si>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</si>
  <si>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</si>
  <si>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</si>
  <si>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</si>
  <si>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</si>
  <si>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</si>
  <si>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</si>
  <si>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</si>
  <si>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</si>
  <si>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</si>
  <si>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</si>
  <si>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</si>
  <si>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</si>
  <si>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</si>
  <si>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</si>
  <si>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</si>
  <si>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</si>
  <si>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</si>
  <si>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</si>
  <si>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</si>
  <si>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</si>
  <si>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</si>
  <si>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</si>
  <si>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</si>
  <si>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</si>
  <si>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</si>
  <si>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</si>
  <si>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</si>
  <si>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</si>
  <si>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</si>
  <si>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</si>
  <si>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</si>
  <si>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</si>
  <si>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</si>
  <si>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</si>
  <si>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</si>
  <si>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</si>
  <si>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</si>
  <si>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</si>
  <si>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</si>
  <si>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</si>
  <si>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</si>
  <si>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</si>
  <si>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</si>
  <si>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</si>
  <si>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</si>
  <si>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</si>
  <si>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</si>
  <si>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</si>
  <si>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</si>
  <si>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</si>
  <si>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</si>
  <si>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</si>
  <si>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</si>
  <si>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</si>
  <si>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</si>
  <si>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</si>
  <si>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</si>
  <si>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</si>
  <si>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</si>
  <si>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</si>
  <si>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</si>
  <si>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</si>
  <si>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</si>
  <si>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</si>
  <si>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</si>
  <si>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</si>
  <si>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</si>
  <si>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</si>
  <si>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</si>
  <si>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</si>
  <si>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</si>
  <si>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</si>
  <si>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</si>
  <si>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</si>
  <si>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</si>
  <si>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</si>
  <si>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</si>
  <si>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</si>
  <si>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</si>
  <si>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</si>
  <si>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</si>
  <si>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</si>
  <si>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</si>
  <si>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</si>
  <si>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</si>
  <si>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</si>
  <si>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</si>
  <si>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</si>
  <si>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</si>
  <si>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</si>
  <si>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</si>
  <si>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</si>
  <si>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</si>
  <si>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</si>
  <si>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</si>
  <si>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</si>
  <si>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</si>
  <si>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</si>
  <si>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</si>
  <si>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</si>
  <si>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</si>
  <si>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</si>
  <si>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</si>
  <si>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</si>
  <si>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</si>
  <si>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</si>
  <si>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</si>
  <si>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</si>
  <si>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</si>
  <si>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</si>
  <si>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</si>
  <si>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</si>
  <si>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</si>
  <si>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</si>
  <si>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</si>
  <si>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</si>
  <si>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</si>
  <si>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</si>
  <si>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</si>
  <si>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</si>
  <si>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</si>
  <si>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</si>
  <si>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</si>
  <si>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</si>
  <si>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</si>
  <si>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</si>
  <si>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</si>
  <si>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</si>
  <si>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</si>
  <si>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</si>
  <si>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</si>
  <si>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</si>
  <si>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</si>
  <si>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</si>
  <si>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</si>
  <si>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</si>
  <si>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</si>
  <si>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</si>
  <si>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</si>
  <si>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</si>
  <si>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</si>
  <si>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</si>
  <si>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</si>
  <si>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</si>
  <si>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</si>
  <si>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</si>
  <si>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</si>
  <si>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</si>
  <si>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</si>
  <si>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</si>
  <si>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</si>
  <si>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</si>
  <si>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</si>
  <si>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</si>
  <si>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</si>
  <si>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</si>
  <si>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</si>
  <si>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</si>
  <si>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</si>
  <si>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</si>
  <si>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</si>
  <si>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</si>
  <si>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</si>
  <si>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</si>
  <si>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</si>
  <si>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</si>
  <si>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</si>
  <si>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</si>
  <si>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</si>
  <si>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</si>
  <si>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</si>
  <si>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</si>
  <si>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</si>
  <si>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</si>
  <si>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</si>
  <si>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</si>
  <si>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</si>
  <si>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</si>
  <si>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</si>
  <si>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</si>
  <si>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</si>
  <si>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</si>
  <si>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</si>
  <si>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</si>
  <si>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</si>
  <si>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</si>
  <si>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</si>
  <si>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</si>
  <si>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</si>
  <si>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</si>
  <si>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</si>
  <si>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</si>
  <si>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</si>
  <si>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</si>
  <si>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</si>
  <si>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</si>
  <si>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</si>
  <si>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</si>
  <si>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</si>
  <si>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</si>
  <si>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</si>
  <si>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</si>
  <si>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</si>
  <si>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</si>
  <si>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</si>
  <si>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</si>
  <si>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</si>
  <si>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</si>
  <si>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</si>
  <si>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</si>
  <si>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</si>
  <si>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</si>
  <si>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</si>
  <si>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</si>
  <si>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</si>
  <si>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</si>
  <si>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</si>
  <si>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</si>
  <si>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</si>
  <si>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</si>
  <si>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</si>
  <si>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</si>
  <si>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</si>
  <si>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</si>
  <si>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</si>
  <si>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</si>
  <si>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</si>
  <si>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</si>
  <si>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</si>
  <si>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</si>
  <si>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</si>
  <si>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</si>
  <si>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</si>
  <si>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</si>
  <si>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</si>
  <si>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</si>
  <si>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</si>
  <si>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</si>
  <si>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</si>
  <si>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</si>
  <si>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</si>
  <si>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</si>
  <si>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</si>
  <si>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</si>
  <si>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</si>
  <si>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</si>
  <si>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</si>
  <si>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</si>
  <si>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</si>
  <si>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</si>
  <si>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</si>
  <si>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</si>
  <si>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</si>
  <si>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</si>
  <si>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</si>
  <si>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</si>
  <si>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</si>
  <si>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</si>
  <si>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</si>
  <si>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</si>
  <si>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</si>
  <si>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</si>
  <si>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</si>
  <si>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</si>
  <si>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</si>
  <si>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</si>
  <si>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</si>
  <si>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</si>
  <si>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</si>
  <si>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</si>
  <si>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</si>
  <si>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</si>
  <si>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</si>
  <si>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</si>
  <si>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</si>
  <si>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</si>
  <si>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</si>
  <si>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</si>
  <si>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</si>
  <si>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</si>
  <si>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</si>
  <si>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</si>
  <si>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</si>
  <si>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</si>
  <si>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</si>
  <si>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</si>
  <si>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</si>
  <si>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</si>
  <si>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</si>
  <si>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</si>
  <si>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</si>
  <si>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</si>
  <si>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</si>
  <si>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</si>
  <si>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</si>
  <si>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</si>
  <si>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</si>
  <si>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</si>
  <si>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</si>
  <si>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</si>
  <si>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</si>
  <si>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</si>
  <si>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</si>
  <si>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</si>
  <si>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</si>
  <si>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</si>
  <si>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</si>
  <si>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</si>
  <si>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</si>
  <si>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</si>
  <si>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</si>
  <si>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</si>
  <si>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</si>
  <si>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</si>
  <si>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</si>
  <si>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</si>
  <si>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</si>
  <si>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</si>
  <si>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</si>
  <si>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</si>
  <si>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</si>
  <si>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</si>
  <si>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</si>
  <si>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</si>
  <si>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</si>
  <si>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</si>
  <si>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</si>
  <si>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</si>
  <si>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</si>
  <si>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</si>
  <si>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</si>
  <si>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</si>
  <si>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</si>
  <si>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</si>
  <si>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</si>
  <si>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</si>
  <si>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</si>
  <si>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</si>
  <si>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</si>
  <si>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</si>
  <si>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</si>
  <si>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</si>
  <si>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</si>
  <si>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</si>
  <si>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</si>
  <si>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</si>
  <si>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</si>
  <si>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</si>
  <si>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</si>
  <si>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</si>
  <si>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</si>
  <si>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</si>
  <si>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</si>
  <si>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</si>
  <si>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</si>
  <si>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</si>
  <si>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</si>
  <si>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</si>
  <si>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</si>
  <si>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</si>
  <si>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</si>
  <si>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</si>
  <si>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</si>
  <si>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</si>
  <si>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</si>
  <si>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</si>
  <si>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</si>
  <si>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</si>
  <si>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</si>
  <si>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</si>
  <si>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</si>
  <si>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</si>
  <si>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</si>
  <si>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</si>
  <si>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</si>
  <si>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</si>
  <si>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</si>
  <si>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</si>
  <si>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</si>
  <si>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</si>
  <si>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</si>
  <si>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</si>
  <si>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</si>
  <si>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</si>
  <si>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</si>
  <si>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</si>
  <si>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</si>
  <si>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</si>
  <si>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</si>
  <si>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</si>
  <si>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</si>
  <si>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</si>
  <si>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</si>
  <si>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</si>
  <si>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</si>
  <si>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</si>
  <si>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</si>
  <si>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</si>
  <si>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</si>
  <si>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</si>
  <si>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</si>
  <si>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</si>
  <si>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</si>
  <si>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</si>
  <si>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</si>
  <si>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</si>
  <si>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</si>
  <si>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</si>
  <si>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</si>
  <si>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</si>
  <si>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</si>
  <si>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</si>
  <si>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</si>
  <si>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</si>
  <si>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</si>
  <si>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</si>
  <si>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</si>
  <si>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</si>
  <si>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</si>
  <si>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</si>
  <si>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</si>
  <si>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</si>
  <si>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</si>
  <si>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</si>
  <si>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</si>
  <si>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</si>
  <si>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</si>
  <si>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</si>
  <si>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</si>
  <si>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</si>
  <si>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</si>
  <si>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</si>
  <si>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</si>
  <si>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</si>
  <si>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</si>
  <si>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</si>
  <si>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</si>
  <si>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</si>
  <si>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</si>
  <si>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</si>
  <si>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</si>
  <si>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</si>
  <si>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</si>
  <si>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</si>
  <si>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</si>
  <si>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</si>
  <si>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</si>
  <si>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</si>
  <si>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</si>
  <si>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</si>
  <si>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</si>
  <si>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</si>
  <si>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</si>
  <si>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</si>
  <si>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</si>
  <si>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</si>
  <si>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</si>
  <si>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</si>
  <si>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</si>
  <si>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</si>
  <si>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</si>
  <si>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</si>
  <si>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</si>
  <si>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</si>
  <si>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</si>
  <si>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</si>
  <si>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</si>
  <si>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</si>
  <si>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</si>
  <si>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</si>
  <si>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</si>
  <si>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</si>
  <si>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</si>
  <si>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</si>
  <si>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</si>
  <si>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</si>
  <si>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</si>
  <si>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</si>
  <si>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</si>
  <si>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</si>
  <si>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</si>
  <si>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</si>
  <si>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</si>
  <si>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</si>
  <si>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</si>
  <si>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</si>
  <si>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</si>
  <si>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</si>
  <si>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</si>
  <si>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</si>
  <si>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</si>
  <si>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</si>
  <si>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</si>
  <si>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</si>
  <si>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</si>
  <si>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</si>
  <si>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</si>
  <si>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</si>
  <si>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</si>
  <si>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</si>
  <si>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</si>
  <si>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</si>
  <si>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</si>
  <si>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</si>
  <si>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</si>
  <si>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</si>
  <si>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</si>
  <si>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</si>
  <si>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</si>
  <si>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</si>
  <si>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</si>
  <si>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</si>
  <si>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</si>
  <si>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</si>
  <si>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</si>
  <si>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</si>
  <si>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</si>
  <si>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</si>
  <si>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</si>
  <si>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</si>
  <si>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</si>
  <si>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</si>
  <si>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</si>
  <si>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</si>
  <si>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</si>
  <si>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</si>
  <si>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</si>
  <si>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</si>
  <si>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</si>
  <si>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</si>
  <si>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</si>
  <si>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</si>
  <si>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</si>
  <si>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</si>
  <si>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</si>
  <si>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</si>
  <si>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</si>
  <si>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</si>
  <si>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</si>
  <si>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</si>
  <si>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</si>
  <si>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</si>
  <si>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</si>
  <si>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</si>
  <si>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</si>
  <si>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</si>
  <si>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</si>
  <si>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</si>
  <si>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</si>
  <si>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</si>
  <si>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</si>
  <si>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</si>
  <si>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</si>
  <si>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</si>
  <si>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</si>
  <si>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</si>
  <si>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</si>
  <si>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</si>
  <si>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</si>
  <si>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</si>
  <si>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</si>
  <si>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</si>
  <si>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</si>
  <si>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</si>
  <si>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</si>
  <si>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</si>
  <si>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</si>
  <si>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</si>
  <si>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</si>
  <si>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</si>
  <si>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</si>
  <si>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</si>
  <si>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</si>
  <si>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</si>
  <si>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</si>
  <si>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</si>
  <si>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</si>
  <si>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</si>
  <si>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</si>
  <si>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</si>
  <si>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</si>
  <si>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</si>
  <si>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</si>
  <si>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</si>
  <si>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</si>
  <si>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</si>
  <si>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</si>
  <si>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</si>
  <si>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</si>
  <si>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</si>
  <si>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</si>
  <si>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</si>
  <si>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</si>
  <si>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</si>
  <si>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</si>
  <si>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</si>
  <si>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</si>
  <si>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</si>
  <si>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</si>
  <si>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</si>
  <si>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</si>
  <si>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</si>
  <si>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</si>
  <si>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</si>
  <si>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</si>
  <si>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</si>
  <si>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</si>
  <si>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</si>
  <si>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</si>
  <si>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</si>
  <si>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</si>
  <si>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</si>
  <si>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</si>
  <si>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</si>
  <si>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</si>
  <si>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</si>
  <si>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</si>
  <si>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</si>
  <si>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</si>
  <si>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</si>
  <si>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</si>
  <si>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</si>
  <si>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</si>
  <si>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</si>
  <si>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</si>
  <si>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</si>
  <si>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</si>
  <si>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</si>
  <si>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</si>
  <si>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</si>
  <si>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</si>
  <si>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</si>
  <si>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</si>
  <si>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</si>
  <si>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</si>
  <si>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</si>
  <si>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</si>
  <si>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</si>
  <si>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</si>
  <si>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</si>
  <si>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</si>
  <si>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</si>
  <si>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</si>
  <si>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</si>
  <si>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</si>
  <si>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</si>
  <si>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</si>
  <si>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</si>
  <si>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</si>
  <si>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</si>
  <si>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</si>
  <si>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</si>
  <si>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</si>
  <si>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</si>
  <si>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</si>
  <si>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</si>
  <si>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</si>
  <si>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</si>
  <si>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</si>
  <si>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</si>
  <si>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</si>
  <si>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</si>
  <si>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</si>
  <si>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</si>
  <si>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</si>
  <si>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</si>
  <si>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</si>
  <si>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</si>
  <si>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</si>
  <si>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</si>
  <si>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</si>
  <si>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</si>
  <si>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</si>
  <si>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</si>
  <si>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</si>
  <si>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</si>
  <si>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</si>
  <si>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</si>
  <si>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</si>
  <si>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</si>
  <si>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</si>
  <si>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</si>
  <si>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</si>
  <si>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</si>
  <si>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</si>
  <si>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</si>
  <si>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</si>
  <si>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</si>
  <si>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</si>
  <si>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</si>
  <si>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</si>
  <si>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</si>
  <si>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</si>
  <si>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</si>
  <si>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</si>
  <si>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</si>
  <si>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</si>
  <si>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</si>
  <si>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</si>
  <si>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</si>
  <si>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</si>
  <si>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</si>
  <si>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</si>
  <si>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</si>
  <si>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</si>
  <si>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</si>
  <si>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</si>
  <si>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</si>
  <si>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</si>
  <si>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</si>
  <si>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</si>
  <si>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</si>
  <si>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</si>
  <si>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</si>
  <si>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</si>
  <si>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</si>
  <si>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</si>
  <si>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</si>
  <si>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</si>
  <si>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</si>
  <si>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</si>
  <si>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</si>
  <si>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</si>
  <si>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</si>
  <si>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</si>
  <si>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</si>
  <si>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</si>
  <si>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</si>
  <si>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</si>
  <si>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</si>
  <si>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</si>
  <si>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</si>
  <si>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</si>
  <si>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</si>
  <si>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</si>
  <si>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</si>
  <si>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</si>
  <si>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</si>
  <si>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</si>
  <si>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</si>
  <si>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</si>
  <si>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</si>
  <si>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</si>
  <si>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</si>
  <si>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</si>
  <si>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</si>
  <si>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</si>
  <si>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</si>
  <si>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</si>
  <si>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</si>
  <si>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</si>
  <si>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</si>
  <si>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</si>
  <si>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</si>
  <si>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</si>
  <si>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</si>
  <si>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</si>
  <si>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</si>
  <si>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</si>
  <si>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</si>
  <si>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</si>
  <si>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</si>
  <si>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</si>
  <si>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</si>
  <si>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</si>
  <si>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</si>
  <si>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</si>
  <si>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</si>
  <si>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</si>
  <si>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</si>
  <si>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</si>
  <si>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</si>
  <si>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</si>
  <si>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</si>
  <si>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</si>
  <si>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</si>
  <si>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</si>
  <si>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</si>
  <si>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</si>
  <si>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</si>
  <si>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</si>
  <si>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</si>
  <si>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</si>
  <si>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</si>
  <si>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</si>
  <si>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</si>
  <si>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</si>
  <si>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</si>
  <si>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</si>
  <si>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</si>
  <si>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</si>
  <si>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</si>
  <si>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</si>
  <si>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</si>
  <si>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</si>
  <si>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</si>
  <si>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</si>
  <si>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</si>
  <si>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</si>
  <si>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</si>
  <si>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</si>
  <si>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</si>
  <si>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</si>
  <si>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</si>
  <si>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</si>
  <si>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</si>
  <si>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</si>
  <si>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</si>
  <si>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</si>
  <si>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</si>
  <si>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</si>
  <si>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</si>
  <si>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</si>
  <si>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</si>
  <si>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</si>
  <si>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</si>
  <si>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</si>
  <si>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</si>
  <si>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</si>
  <si>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</si>
  <si>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</si>
  <si>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</si>
  <si>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</si>
  <si>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</si>
  <si>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</si>
  <si>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</si>
  <si>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</si>
  <si>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</si>
  <si>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</si>
  <si>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</si>
  <si>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</si>
  <si>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</si>
  <si>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</si>
  <si>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</si>
  <si>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</si>
  <si>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</si>
  <si>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</si>
  <si>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</si>
  <si>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</si>
  <si>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</si>
  <si>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</si>
  <si>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</si>
  <si>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</si>
  <si>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</si>
  <si>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</si>
  <si>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</si>
  <si>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</si>
  <si>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</si>
  <si>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</si>
  <si>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</si>
  <si>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</si>
  <si>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</si>
  <si>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</si>
  <si>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</si>
  <si>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</si>
  <si>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</si>
  <si>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</si>
  <si>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</si>
  <si>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</si>
  <si>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</si>
  <si>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</si>
  <si>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</si>
  <si>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</si>
  <si>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</si>
  <si>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</si>
  <si>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</si>
  <si>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</si>
  <si>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</si>
  <si>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</si>
  <si>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</si>
  <si>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</si>
  <si>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</si>
  <si>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</si>
  <si>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</si>
  <si>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</si>
  <si>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</si>
  <si>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</si>
  <si>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</si>
  <si>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</si>
  <si>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</si>
  <si>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</si>
  <si>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</si>
  <si>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</si>
  <si>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</si>
  <si>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</si>
  <si>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</si>
  <si>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</si>
  <si>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</si>
  <si>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</si>
  <si>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</si>
  <si>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</si>
  <si>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</si>
  <si>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</si>
  <si>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</si>
  <si>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</si>
  <si>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</si>
  <si>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</si>
  <si>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</si>
  <si>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</si>
  <si>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</si>
  <si>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</si>
  <si>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</si>
  <si>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</si>
  <si>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</si>
  <si>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</si>
  <si>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</si>
  <si>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</si>
  <si>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</si>
  <si>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</si>
  <si>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</si>
  <si>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</si>
  <si>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</si>
  <si>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</si>
  <si>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</si>
  <si>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</si>
  <si>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</si>
  <si>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</si>
  <si>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</si>
  <si>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</si>
  <si>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</si>
  <si>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</si>
  <si>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</si>
  <si>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</si>
  <si>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</si>
  <si>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</si>
  <si>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</si>
  <si>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</si>
  <si>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</si>
  <si>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</si>
  <si>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</si>
  <si>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</si>
  <si>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</si>
  <si>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</si>
  <si>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</si>
  <si>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</si>
  <si>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</si>
  <si>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</si>
  <si>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</si>
  <si>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</si>
  <si>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</si>
  <si>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</si>
  <si>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</si>
  <si>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</si>
  <si>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</si>
  <si>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</si>
  <si>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</si>
  <si>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</si>
  <si>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</si>
  <si>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</si>
  <si>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</si>
  <si>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</si>
  <si>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</si>
  <si>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</si>
  <si>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</si>
  <si>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</si>
  <si>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</si>
  <si>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</si>
  <si>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</si>
  <si>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</si>
  <si>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</si>
  <si>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</si>
  <si>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</si>
  <si>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</si>
  <si>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</si>
  <si>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</si>
  <si>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</si>
  <si>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</si>
  <si>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</si>
  <si>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</si>
  <si>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</si>
  <si>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</si>
  <si>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</si>
  <si>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</si>
  <si>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</si>
  <si>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</si>
  <si>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</si>
  <si>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</si>
  <si>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</si>
  <si>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</si>
  <si>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</si>
  <si>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</si>
  <si>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</si>
  <si>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</si>
  <si>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</si>
  <si>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</si>
  <si>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</si>
  <si>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</si>
  <si>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</si>
  <si>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</si>
  <si>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</si>
  <si>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</si>
  <si>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</si>
  <si>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</si>
  <si>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</si>
  <si>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</si>
  <si>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</si>
  <si>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</si>
  <si>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</si>
  <si>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</si>
  <si>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</si>
  <si>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</si>
  <si>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</si>
  <si>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</si>
  <si>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</si>
  <si>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</si>
  <si>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</si>
  <si>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</si>
  <si>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</si>
  <si>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</si>
  <si>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</si>
  <si>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</si>
  <si>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</si>
  <si>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</si>
  <si>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</si>
  <si>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</si>
  <si>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</si>
  <si>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</si>
  <si>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</si>
  <si>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</si>
  <si>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</si>
  <si>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</si>
  <si>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</si>
  <si>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</si>
  <si>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</si>
  <si>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</si>
  <si>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</si>
  <si>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</si>
  <si>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</si>
  <si>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</si>
  <si>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</si>
  <si>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</si>
  <si>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</si>
  <si>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</si>
  <si>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</si>
  <si>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</si>
  <si>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</si>
  <si>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</si>
  <si>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</si>
  <si>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</si>
  <si>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</si>
  <si>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</si>
  <si>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</si>
  <si>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</si>
  <si>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</si>
  <si>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</si>
  <si>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</si>
  <si>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</si>
  <si>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</si>
  <si>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</si>
  <si>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</si>
  <si>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</si>
  <si>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</si>
  <si>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</si>
  <si>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</si>
  <si>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</si>
  <si>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</si>
  <si>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</si>
  <si>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</si>
  <si>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</si>
  <si>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</si>
  <si>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</si>
  <si>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</si>
  <si>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</si>
  <si>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</si>
  <si>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</si>
  <si>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</si>
  <si>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</si>
  <si>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</si>
  <si>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</si>
  <si>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</si>
  <si>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</si>
  <si>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</si>
  <si>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</si>
  <si>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</si>
  <si>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</si>
  <si>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</si>
  <si>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</si>
  <si>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</si>
  <si>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</si>
  <si>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</si>
  <si>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</si>
  <si>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</si>
  <si>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</si>
  <si>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</si>
  <si>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</si>
  <si>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</si>
  <si>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</si>
  <si>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</si>
  <si>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</si>
  <si>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</si>
  <si>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</si>
  <si>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</si>
  <si>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</si>
  <si>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</si>
  <si>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</si>
  <si>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</si>
  <si>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</si>
  <si>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</si>
  <si>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</si>
  <si>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</si>
  <si>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</si>
  <si>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</si>
  <si>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</si>
  <si>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</si>
  <si>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</si>
  <si>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</si>
  <si>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</si>
  <si>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</si>
  <si>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</si>
  <si>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</si>
  <si>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</si>
  <si>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</si>
  <si>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</si>
  <si>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</si>
  <si>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</si>
  <si>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</si>
  <si>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</si>
  <si>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</si>
  <si>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</si>
  <si>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</si>
  <si>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</si>
  <si>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</si>
  <si>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</si>
  <si>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</si>
  <si>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</si>
  <si>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</si>
  <si>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</si>
  <si>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</si>
  <si>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</si>
  <si>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</si>
  <si>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</si>
  <si>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</si>
  <si>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</si>
  <si>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</si>
  <si>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</si>
  <si>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</si>
  <si>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</si>
  <si>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</si>
  <si>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</si>
  <si>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</si>
  <si>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</si>
  <si>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</si>
  <si>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</si>
  <si>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</si>
  <si>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</si>
  <si>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</si>
  <si>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</si>
  <si>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</si>
  <si>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</si>
  <si>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</si>
  <si>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</si>
  <si>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</si>
  <si>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</si>
  <si>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</si>
  <si>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</si>
  <si>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</si>
  <si>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</si>
  <si>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</si>
  <si>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</si>
  <si>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</si>
  <si>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</si>
  <si>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</si>
  <si>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</si>
  <si>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</si>
  <si>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</si>
  <si>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</si>
  <si>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</si>
  <si>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</si>
  <si>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</si>
  <si>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</si>
  <si>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</si>
  <si>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</si>
  <si>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</si>
  <si>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</si>
  <si>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</si>
  <si>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</si>
  <si>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</si>
  <si>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</si>
  <si>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</si>
  <si>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</si>
  <si>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</si>
  <si>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</si>
  <si>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</si>
  <si>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</si>
  <si>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</si>
  <si>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</si>
  <si>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</si>
  <si>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</si>
  <si>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</si>
  <si>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</si>
  <si>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</si>
  <si>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</si>
  <si>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</si>
  <si>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</si>
  <si>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</si>
  <si>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</si>
  <si>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</si>
  <si>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</si>
  <si>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</si>
  <si>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</si>
  <si>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</si>
  <si>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</si>
  <si>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</si>
  <si>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</si>
  <si>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</si>
  <si>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</si>
  <si>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</si>
  <si>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</si>
  <si>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</si>
  <si>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</si>
  <si>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</si>
  <si>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</si>
  <si>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</si>
  <si>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</si>
  <si>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</si>
  <si>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</si>
  <si>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</si>
  <si>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</si>
  <si>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</si>
  <si>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</si>
  <si>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</si>
  <si>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</si>
  <si>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</si>
  <si>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</si>
  <si>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</si>
  <si>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</si>
  <si>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</si>
  <si>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</si>
  <si>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</si>
  <si>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</si>
  <si>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</si>
  <si>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</si>
  <si>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</si>
  <si>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</si>
  <si>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</si>
  <si>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</si>
  <si>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</si>
  <si>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</si>
  <si>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</si>
  <si>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</si>
  <si>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</si>
  <si>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</si>
  <si>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</si>
  <si>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</si>
  <si>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</si>
  <si>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</si>
  <si>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</si>
  <si>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</si>
  <si>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</si>
  <si>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</si>
  <si>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</si>
  <si>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</si>
  <si>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</si>
  <si>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</si>
  <si>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</si>
  <si>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</si>
  <si>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</si>
  <si>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</si>
  <si>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</si>
  <si>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</si>
  <si>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</si>
  <si>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</si>
  <si>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</si>
  <si>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</si>
  <si>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</si>
  <si>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</si>
  <si>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</si>
  <si>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</si>
  <si>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</si>
  <si>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</si>
  <si>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</si>
  <si>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</si>
  <si>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</si>
  <si>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</si>
  <si>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</si>
  <si>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</si>
  <si>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</si>
  <si>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</si>
  <si>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</si>
  <si>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</si>
  <si>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</si>
  <si>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</si>
  <si>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</si>
  <si>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</si>
  <si>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</si>
  <si>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</si>
  <si>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</si>
  <si>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</si>
  <si>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</si>
  <si>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</si>
  <si>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</si>
  <si>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</si>
  <si>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</si>
  <si>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</si>
  <si>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</si>
  <si>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</si>
  <si>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</si>
  <si>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</si>
  <si>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</si>
  <si>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</si>
  <si>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</si>
  <si>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</si>
  <si>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</si>
  <si>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</si>
  <si>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CASA DE LA CULTURA DEL MUNICIPIO DE VALLE DE SANTIAGO,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</si>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</sst>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5">
    <xf numFmtId="0" fontId="0" fillId="0" borderId="0"/>
    <xf numFmtId="0" fontId="16" fillId="0" borderId="0"/>
    <xf numFmtId="43" fontId="15" fillId="0" borderId="0" applyFont="0" applyFill="0" applyBorder="0" applyAlignment="0" applyProtection="0"/>
    <xf numFmtId="0" fontId="18" fillId="0" borderId="0"/>
    <xf numFmtId="0" fontId="19" fillId="0" borderId="0"/>
  </cellStyleXfs>
  <cellXfs count="2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" fontId="17" fillId="0" borderId="13" xfId="1" applyNumberFormat="1" applyFont="1" applyFill="1" applyBorder="1" applyAlignment="1" applyProtection="1">
      <alignment vertical="top" wrapText="1"/>
      <protection locked="0"/>
    </xf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0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5" fillId="0" borderId="13" xfId="2" applyFont="1" applyFill="1" applyBorder="1" applyAlignment="1" applyProtection="1">
      <alignment horizontal="right" vertical="center"/>
      <protection locked="0"/>
    </xf>
    <xf numFmtId="43" fontId="1" fillId="0" borderId="13" xfId="0" applyNumberFormat="1" applyFont="1" applyFill="1" applyBorder="1" applyProtection="1">
      <protection locked="0"/>
    </xf>
    <xf numFmtId="43" fontId="0" fillId="0" borderId="12" xfId="0" applyNumberFormat="1" applyFill="1" applyBorder="1" applyAlignment="1" applyProtection="1">
      <alignment vertical="center"/>
      <protection locked="0"/>
    </xf>
    <xf numFmtId="43" fontId="0" fillId="0" borderId="13" xfId="2" applyFont="1" applyFill="1" applyBorder="1" applyProtection="1">
      <protection locked="0"/>
    </xf>
    <xf numFmtId="43" fontId="15" fillId="0" borderId="13" xfId="2" applyFont="1" applyFill="1" applyBorder="1" applyProtection="1">
      <protection locked="0"/>
    </xf>
    <xf numFmtId="43" fontId="15" fillId="0" borderId="13" xfId="2" applyFont="1" applyFill="1" applyBorder="1" applyProtection="1">
      <protection locked="0"/>
    </xf>
    <xf numFmtId="43" fontId="15" fillId="0" borderId="13" xfId="2" applyFont="1" applyFill="1" applyBorder="1" applyProtection="1">
      <protection locked="0"/>
    </xf>
    <xf numFmtId="43" fontId="15" fillId="0" borderId="13" xfId="2" applyFont="1" applyFill="1" applyBorder="1" applyProtection="1">
      <protection locked="0"/>
    </xf>
    <xf numFmtId="43" fontId="0" fillId="0" borderId="12" xfId="0" applyNumberFormat="1" applyFill="1" applyBorder="1" applyProtection="1">
      <protection locked="0"/>
    </xf>
    <xf numFmtId="43" fontId="15" fillId="0" borderId="13" xfId="2" applyFont="1" applyFill="1" applyBorder="1" applyAlignment="1" applyProtection="1">
      <alignment vertical="center"/>
      <protection locked="0"/>
    </xf>
    <xf numFmtId="43" fontId="0" fillId="0" borderId="13" xfId="2" applyFont="1" applyFill="1" applyBorder="1" applyAlignment="1" applyProtection="1">
      <alignment vertical="center"/>
      <protection locked="0"/>
    </xf>
    <xf numFmtId="43" fontId="15" fillId="0" borderId="13" xfId="2" applyFont="1" applyFill="1" applyBorder="1" applyAlignment="1" applyProtection="1">
      <alignment vertical="center"/>
      <protection locked="0"/>
    </xf>
    <xf numFmtId="43" fontId="0" fillId="0" borderId="13" xfId="2" applyFont="1" applyFill="1" applyBorder="1" applyAlignment="1" applyProtection="1">
      <alignment vertical="center"/>
      <protection locked="0"/>
    </xf>
    <xf numFmtId="43" fontId="15" fillId="0" borderId="13" xfId="2" applyFont="1" applyFill="1" applyBorder="1" applyAlignment="1" applyProtection="1">
      <alignment vertical="center"/>
      <protection locked="0"/>
    </xf>
    <xf numFmtId="43" fontId="0" fillId="0" borderId="13" xfId="2" applyFont="1" applyFill="1" applyBorder="1" applyProtection="1">
      <protection locked="0"/>
    </xf>
    <xf numFmtId="43" fontId="15" fillId="0" borderId="13" xfId="2" applyFont="1" applyFill="1" applyBorder="1" applyProtection="1">
      <protection locked="0"/>
    </xf>
    <xf numFmtId="43" fontId="0" fillId="0" borderId="13" xfId="2" applyFont="1" applyFill="1" applyBorder="1" applyAlignment="1" applyProtection="1">
      <alignment vertical="center"/>
      <protection locked="0"/>
    </xf>
    <xf numFmtId="43" fontId="15" fillId="0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15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15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15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15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4" borderId="13" xfId="2" applyFont="1" applyFill="1" applyBorder="1" applyAlignment="1" applyProtection="1">
      <alignment vertical="center"/>
      <protection locked="0"/>
    </xf>
    <xf numFmtId="43" fontId="0" fillId="0" borderId="13" xfId="2" applyFont="1" applyFill="1" applyBorder="1" applyAlignment="1" applyProtection="1">
      <alignment vertical="center"/>
      <protection locked="0"/>
    </xf>
    <xf numFmtId="43" fontId="15" fillId="0" borderId="13" xfId="2" applyFont="1" applyFill="1" applyBorder="1" applyAlignment="1" applyProtection="1">
      <alignment vertical="center"/>
      <protection locked="0"/>
    </xf>
    <xf numFmtId="43" fontId="0" fillId="0" borderId="8" xfId="2" applyFont="1" applyFill="1" applyBorder="1" applyAlignment="1" applyProtection="1">
      <alignment vertical="center"/>
      <protection locked="0"/>
    </xf>
    <xf numFmtId="43" fontId="15" fillId="0" borderId="8" xfId="2" applyFont="1" applyFill="1" applyBorder="1" applyAlignment="1" applyProtection="1">
      <alignment vertical="center"/>
      <protection locked="0"/>
    </xf>
    <xf numFmtId="43" fontId="0" fillId="0" borderId="8" xfId="2" applyFont="1" applyFill="1" applyBorder="1" applyAlignment="1" applyProtection="1">
      <alignment horizontal="right" vertical="center"/>
      <protection locked="0"/>
    </xf>
    <xf numFmtId="43" fontId="15" fillId="0" borderId="8" xfId="2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5">
    <cellStyle name="Millares 2" xfId="2"/>
    <cellStyle name="Normal" xfId="0" builtinId="0"/>
    <cellStyle name="Normal 2" xfId="4"/>
    <cellStyle name="Normal 2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218" t="s">
        <v>829</v>
      </c>
      <c r="B1" s="219"/>
      <c r="C1" s="219"/>
      <c r="D1" s="219"/>
      <c r="E1" s="220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221" t="s">
        <v>3302</v>
      </c>
      <c r="D3" s="221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234" t="s">
        <v>542</v>
      </c>
      <c r="B1" s="234"/>
      <c r="C1" s="234"/>
      <c r="D1" s="234"/>
      <c r="E1" s="111"/>
      <c r="F1" s="111"/>
      <c r="G1" s="111"/>
      <c r="H1" s="111"/>
      <c r="I1" s="111"/>
      <c r="J1" s="111"/>
      <c r="K1" s="111"/>
    </row>
    <row r="2" spans="1:11" ht="14.25" x14ac:dyDescent="0.45">
      <c r="A2" s="222" t="str">
        <f>ENTE_PUBLICO_A</f>
        <v>CASA DE LA CULTURA DEL MUNICIPIO DE VALLE DE SANTIAGO, GTO., Gobierno del Estado de Guanajuato (a)</v>
      </c>
      <c r="B2" s="223"/>
      <c r="C2" s="223"/>
      <c r="D2" s="224"/>
    </row>
    <row r="3" spans="1:11" ht="14.25" x14ac:dyDescent="0.45">
      <c r="A3" s="225" t="s">
        <v>166</v>
      </c>
      <c r="B3" s="226"/>
      <c r="C3" s="226"/>
      <c r="D3" s="227"/>
    </row>
    <row r="4" spans="1:11" ht="14.25" x14ac:dyDescent="0.45">
      <c r="A4" s="228" t="str">
        <f>TRIMESTRE</f>
        <v>Del 1 de enero al 31 de diciembre de 2019 (b)</v>
      </c>
      <c r="B4" s="229"/>
      <c r="C4" s="229"/>
      <c r="D4" s="230"/>
    </row>
    <row r="5" spans="1:11" ht="14.25" x14ac:dyDescent="0.45">
      <c r="A5" s="231" t="s">
        <v>118</v>
      </c>
      <c r="B5" s="232"/>
      <c r="C5" s="232"/>
      <c r="D5" s="233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2706844</v>
      </c>
      <c r="C8" s="40">
        <f t="shared" ref="C8:D8" si="0">SUM(C9:C11)</f>
        <v>2745950.13</v>
      </c>
      <c r="D8" s="40">
        <f t="shared" si="0"/>
        <v>2745950.13</v>
      </c>
    </row>
    <row r="9" spans="1:11" x14ac:dyDescent="0.25">
      <c r="A9" s="53" t="s">
        <v>169</v>
      </c>
      <c r="B9" s="176">
        <v>2706844</v>
      </c>
      <c r="C9" s="176">
        <v>2745950.13</v>
      </c>
      <c r="D9" s="176">
        <v>2745950.13</v>
      </c>
    </row>
    <row r="10" spans="1:11" ht="14.25" customHeight="1" x14ac:dyDescent="0.25">
      <c r="A10" s="53" t="s">
        <v>170</v>
      </c>
      <c r="B10" s="176">
        <v>0</v>
      </c>
      <c r="C10" s="176">
        <v>0</v>
      </c>
      <c r="D10" s="176">
        <v>0</v>
      </c>
    </row>
    <row r="11" spans="1:11" ht="14.25" customHeight="1" x14ac:dyDescent="0.25">
      <c r="A11" s="53" t="s">
        <v>171</v>
      </c>
      <c r="B11" s="175"/>
      <c r="C11" s="175"/>
      <c r="D11" s="175"/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2873412.36</v>
      </c>
      <c r="C13" s="40">
        <f t="shared" ref="C13:D13" si="1">C14+C15</f>
        <v>2684849.71</v>
      </c>
      <c r="D13" s="40">
        <f t="shared" si="1"/>
        <v>2684849.71</v>
      </c>
    </row>
    <row r="14" spans="1:11" x14ac:dyDescent="0.25">
      <c r="A14" s="53" t="s">
        <v>172</v>
      </c>
      <c r="B14" s="177">
        <v>2873412.36</v>
      </c>
      <c r="C14" s="177">
        <v>2684849.71</v>
      </c>
      <c r="D14" s="177">
        <v>2684849.71</v>
      </c>
    </row>
    <row r="15" spans="1:11" x14ac:dyDescent="0.25">
      <c r="A15" s="53" t="s">
        <v>173</v>
      </c>
      <c r="B15" s="177">
        <v>0</v>
      </c>
      <c r="C15" s="177">
        <v>0</v>
      </c>
      <c r="D15" s="177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7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8">
        <v>0</v>
      </c>
      <c r="C18" s="178">
        <v>0</v>
      </c>
      <c r="D18" s="179">
        <v>0</v>
      </c>
    </row>
    <row r="19" spans="1:4" ht="14.25" customHeight="1" x14ac:dyDescent="0.25">
      <c r="A19" s="53" t="s">
        <v>176</v>
      </c>
      <c r="B19" s="118">
        <v>0</v>
      </c>
      <c r="C19" s="178">
        <v>0</v>
      </c>
      <c r="D19" s="179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-166568.35999999987</v>
      </c>
      <c r="C21" s="40">
        <f t="shared" ref="C21:D21" si="2">C8-C13+C17</f>
        <v>61100.419999999925</v>
      </c>
      <c r="D21" s="40">
        <f t="shared" si="2"/>
        <v>61100.419999999925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173">
        <f>B21-B11</f>
        <v>-166568.35999999987</v>
      </c>
      <c r="C23" s="40">
        <f t="shared" ref="C23:D23" si="3">C21-C11</f>
        <v>61100.419999999925</v>
      </c>
      <c r="D23" s="40">
        <f t="shared" si="3"/>
        <v>61100.419999999925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19" t="s">
        <v>179</v>
      </c>
      <c r="B25" s="173">
        <f>B23-B17</f>
        <v>-166568.35999999987</v>
      </c>
      <c r="C25" s="40">
        <f t="shared" ref="C25" si="4">C23-C17</f>
        <v>61100.419999999925</v>
      </c>
      <c r="D25" s="40">
        <f>D23-D17</f>
        <v>61100.419999999925</v>
      </c>
    </row>
    <row r="26" spans="1:4" ht="14.25" x14ac:dyDescent="0.45">
      <c r="A26" s="120"/>
      <c r="B26" s="13"/>
      <c r="C26" s="13"/>
      <c r="D26" s="13"/>
    </row>
    <row r="27" spans="1:4" ht="14.25" x14ac:dyDescent="0.45">
      <c r="A27" s="90"/>
    </row>
    <row r="28" spans="1:4" ht="30" customHeight="1" x14ac:dyDescent="0.4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5">C30+C31</f>
        <v>0</v>
      </c>
      <c r="D29" s="61">
        <f t="shared" si="5"/>
        <v>0</v>
      </c>
    </row>
    <row r="30" spans="1:4" x14ac:dyDescent="0.25">
      <c r="A30" s="53" t="s">
        <v>187</v>
      </c>
      <c r="B30" s="181">
        <v>0</v>
      </c>
      <c r="C30" s="181">
        <v>0</v>
      </c>
      <c r="D30" s="181">
        <v>0</v>
      </c>
    </row>
    <row r="31" spans="1:4" x14ac:dyDescent="0.25">
      <c r="A31" s="53" t="s">
        <v>188</v>
      </c>
      <c r="B31" s="181">
        <v>0</v>
      </c>
      <c r="C31" s="181">
        <v>0</v>
      </c>
      <c r="D31" s="181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-166568.35999999987</v>
      </c>
      <c r="C33" s="61">
        <f t="shared" ref="C33:D33" si="6">C25+C29</f>
        <v>61100.419999999925</v>
      </c>
      <c r="D33" s="61">
        <f t="shared" si="6"/>
        <v>61100.419999999925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7">C38+C39</f>
        <v>0</v>
      </c>
      <c r="D37" s="61">
        <f t="shared" si="7"/>
        <v>0</v>
      </c>
    </row>
    <row r="38" spans="1:4" x14ac:dyDescent="0.25">
      <c r="A38" s="53" t="s">
        <v>192</v>
      </c>
      <c r="B38" s="182"/>
      <c r="C38" s="182"/>
      <c r="D38" s="182"/>
    </row>
    <row r="39" spans="1:4" x14ac:dyDescent="0.25">
      <c r="A39" s="53" t="s">
        <v>193</v>
      </c>
      <c r="B39" s="182"/>
      <c r="C39" s="182"/>
      <c r="D39" s="182"/>
    </row>
    <row r="40" spans="1:4" x14ac:dyDescent="0.25">
      <c r="A40" s="55" t="s">
        <v>194</v>
      </c>
      <c r="B40" s="61">
        <f>B41+B42</f>
        <v>0</v>
      </c>
      <c r="C40" s="61">
        <f t="shared" ref="C40:D40" si="8">C41+C42</f>
        <v>0</v>
      </c>
      <c r="D40" s="61">
        <f t="shared" si="8"/>
        <v>0</v>
      </c>
    </row>
    <row r="41" spans="1:4" x14ac:dyDescent="0.25">
      <c r="A41" s="53" t="s">
        <v>195</v>
      </c>
      <c r="B41" s="183">
        <v>0</v>
      </c>
      <c r="C41" s="183">
        <v>0</v>
      </c>
      <c r="D41" s="183">
        <v>0</v>
      </c>
    </row>
    <row r="42" spans="1:4" x14ac:dyDescent="0.25">
      <c r="A42" s="53" t="s">
        <v>196</v>
      </c>
      <c r="B42" s="183">
        <v>0</v>
      </c>
      <c r="C42" s="183">
        <v>0</v>
      </c>
      <c r="D42" s="183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9">C37-C40</f>
        <v>0</v>
      </c>
      <c r="D44" s="61">
        <f t="shared" si="9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74">
        <f>B9</f>
        <v>2706844</v>
      </c>
      <c r="C48" s="123">
        <f>C9</f>
        <v>2745950.13</v>
      </c>
      <c r="D48" s="123">
        <f t="shared" ref="D48" si="10">D9</f>
        <v>2745950.13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1">C50-C51</f>
        <v>0</v>
      </c>
      <c r="D49" s="61">
        <f t="shared" si="11"/>
        <v>0</v>
      </c>
    </row>
    <row r="50" spans="1:4" x14ac:dyDescent="0.25">
      <c r="A50" s="127" t="s">
        <v>192</v>
      </c>
      <c r="B50" s="184"/>
      <c r="C50" s="184"/>
      <c r="D50" s="184"/>
    </row>
    <row r="51" spans="1:4" x14ac:dyDescent="0.25">
      <c r="A51" s="127" t="s">
        <v>195</v>
      </c>
      <c r="B51" s="185">
        <v>0</v>
      </c>
      <c r="C51" s="185">
        <v>0</v>
      </c>
      <c r="D51" s="185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2873412.36</v>
      </c>
      <c r="C53" s="60">
        <f t="shared" ref="C53:D53" si="12">C14</f>
        <v>2684849.71</v>
      </c>
      <c r="D53" s="60">
        <f t="shared" si="12"/>
        <v>2684849.71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3">C18</f>
        <v>0</v>
      </c>
      <c r="D55" s="60">
        <f t="shared" si="13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-166568.35999999987</v>
      </c>
      <c r="C57" s="61">
        <f>C48+C49-C53+C55</f>
        <v>61100.419999999925</v>
      </c>
      <c r="D57" s="61">
        <f t="shared" ref="D57" si="14">D48+D49-D53+D55</f>
        <v>61100.419999999925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-166568.35999999987</v>
      </c>
      <c r="C59" s="61">
        <f t="shared" ref="C59:D59" si="15">C57-C49</f>
        <v>61100.419999999925</v>
      </c>
      <c r="D59" s="61">
        <f t="shared" si="15"/>
        <v>61100.419999999925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80">
        <f>B10</f>
        <v>0</v>
      </c>
      <c r="C63" s="121">
        <f t="shared" ref="C63:D63" si="16">C10</f>
        <v>0</v>
      </c>
      <c r="D63" s="121">
        <f t="shared" si="16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7">C65-C66</f>
        <v>0</v>
      </c>
      <c r="D64" s="40">
        <f t="shared" si="17"/>
        <v>0</v>
      </c>
    </row>
    <row r="65" spans="1:4" x14ac:dyDescent="0.25">
      <c r="A65" s="127" t="s">
        <v>193</v>
      </c>
      <c r="B65" s="186"/>
      <c r="C65" s="186"/>
      <c r="D65" s="186"/>
    </row>
    <row r="66" spans="1:4" x14ac:dyDescent="0.25">
      <c r="A66" s="127" t="s">
        <v>196</v>
      </c>
      <c r="B66" s="187">
        <v>0</v>
      </c>
      <c r="C66" s="187">
        <v>0</v>
      </c>
      <c r="D66" s="187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8">C15</f>
        <v>0</v>
      </c>
      <c r="D68" s="23">
        <f t="shared" si="18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19">C19</f>
        <v>0</v>
      </c>
      <c r="D70" s="23">
        <f t="shared" si="19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20">C63+C64-C68+C70</f>
        <v>0</v>
      </c>
      <c r="D72" s="40">
        <f t="shared" si="20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0</v>
      </c>
      <c r="D74" s="40">
        <f t="shared" ref="D74" si="21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2706844</v>
      </c>
      <c r="Q2" s="18">
        <f>'Formato 4'!C8</f>
        <v>2745950.13</v>
      </c>
      <c r="R2" s="18">
        <f>'Formato 4'!D8</f>
        <v>2745950.13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2706844</v>
      </c>
      <c r="Q3" s="18">
        <f>'Formato 4'!C9</f>
        <v>2745950.13</v>
      </c>
      <c r="R3" s="18">
        <f>'Formato 4'!D9</f>
        <v>2745950.13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2873412.36</v>
      </c>
      <c r="Q6" s="18">
        <f>'Formato 4'!C13</f>
        <v>2684849.71</v>
      </c>
      <c r="R6" s="18">
        <f>'Formato 4'!D13</f>
        <v>2684849.71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2873412.36</v>
      </c>
      <c r="Q7" s="18">
        <f>'Formato 4'!C14</f>
        <v>2684849.71</v>
      </c>
      <c r="R7" s="18">
        <f>'Formato 4'!D14</f>
        <v>2684849.71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-166568.35999999987</v>
      </c>
      <c r="Q12" s="18">
        <f>'Formato 4'!C21</f>
        <v>61100.419999999925</v>
      </c>
      <c r="R12" s="18">
        <f>'Formato 4'!D21</f>
        <v>61100.419999999925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-166568.35999999987</v>
      </c>
      <c r="Q13" s="18">
        <f>'Formato 4'!C23</f>
        <v>61100.419999999925</v>
      </c>
      <c r="R13" s="18">
        <f>'Formato 4'!D23</f>
        <v>61100.419999999925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-166568.35999999987</v>
      </c>
      <c r="Q14" s="18">
        <f>'Formato 4'!C25</f>
        <v>61100.419999999925</v>
      </c>
      <c r="R14" s="18">
        <f>'Formato 4'!D25</f>
        <v>61100.419999999925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-166568.35999999987</v>
      </c>
      <c r="Q18">
        <f>'Formato 4'!C33</f>
        <v>61100.419999999925</v>
      </c>
      <c r="R18">
        <f>'Formato 4'!D33</f>
        <v>61100.419999999925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2706844</v>
      </c>
      <c r="Q26">
        <f>'Formato 4'!C48</f>
        <v>2745950.13</v>
      </c>
      <c r="R26">
        <f>'Formato 4'!D48</f>
        <v>2745950.13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2873412.36</v>
      </c>
      <c r="Q30">
        <f>'Formato 4'!C53</f>
        <v>2684849.71</v>
      </c>
      <c r="R30">
        <f>'Formato 4'!D53</f>
        <v>2684849.71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240" t="s">
        <v>206</v>
      </c>
      <c r="B1" s="240"/>
      <c r="C1" s="240"/>
      <c r="D1" s="240"/>
      <c r="E1" s="240"/>
      <c r="F1" s="240"/>
      <c r="G1" s="240"/>
    </row>
    <row r="2" spans="1:8" ht="14.25" x14ac:dyDescent="0.4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3"/>
      <c r="G2" s="224"/>
    </row>
    <row r="3" spans="1:8" x14ac:dyDescent="0.25">
      <c r="A3" s="225" t="s">
        <v>207</v>
      </c>
      <c r="B3" s="226"/>
      <c r="C3" s="226"/>
      <c r="D3" s="226"/>
      <c r="E3" s="226"/>
      <c r="F3" s="226"/>
      <c r="G3" s="227"/>
    </row>
    <row r="4" spans="1:8" ht="14.25" x14ac:dyDescent="0.45">
      <c r="A4" s="228" t="str">
        <f>TRIMESTRE</f>
        <v>Del 1 de enero al 31 de diciembre de 2019 (b)</v>
      </c>
      <c r="B4" s="229"/>
      <c r="C4" s="229"/>
      <c r="D4" s="229"/>
      <c r="E4" s="229"/>
      <c r="F4" s="229"/>
      <c r="G4" s="230"/>
    </row>
    <row r="5" spans="1:8" ht="14.25" x14ac:dyDescent="0.45">
      <c r="A5" s="231" t="s">
        <v>118</v>
      </c>
      <c r="B5" s="232"/>
      <c r="C5" s="232"/>
      <c r="D5" s="232"/>
      <c r="E5" s="232"/>
      <c r="F5" s="232"/>
      <c r="G5" s="233"/>
    </row>
    <row r="6" spans="1:8" x14ac:dyDescent="0.25">
      <c r="A6" s="237" t="s">
        <v>214</v>
      </c>
      <c r="B6" s="239" t="s">
        <v>208</v>
      </c>
      <c r="C6" s="239"/>
      <c r="D6" s="239"/>
      <c r="E6" s="239"/>
      <c r="F6" s="239"/>
      <c r="G6" s="239" t="s">
        <v>209</v>
      </c>
    </row>
    <row r="7" spans="1:8" ht="30" x14ac:dyDescent="0.25">
      <c r="A7" s="238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39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x14ac:dyDescent="0.45">
      <c r="A9" s="53" t="s">
        <v>216</v>
      </c>
      <c r="B9" s="60"/>
      <c r="C9" s="60"/>
      <c r="D9" s="60"/>
      <c r="E9" s="60"/>
      <c r="F9" s="60"/>
      <c r="G9" s="60"/>
      <c r="H9" s="8"/>
    </row>
    <row r="10" spans="1:8" ht="14.25" x14ac:dyDescent="0.45">
      <c r="A10" s="53" t="s">
        <v>217</v>
      </c>
      <c r="B10" s="60"/>
      <c r="C10" s="60"/>
      <c r="D10" s="60"/>
      <c r="E10" s="60"/>
      <c r="F10" s="60"/>
      <c r="G10" s="60"/>
    </row>
    <row r="11" spans="1:8" ht="14.25" x14ac:dyDescent="0.45">
      <c r="A11" s="53" t="s">
        <v>218</v>
      </c>
      <c r="B11" s="60"/>
      <c r="C11" s="60"/>
      <c r="D11" s="60"/>
      <c r="E11" s="60"/>
      <c r="F11" s="60"/>
      <c r="G11" s="60"/>
    </row>
    <row r="12" spans="1:8" ht="14.25" x14ac:dyDescent="0.45">
      <c r="A12" s="53" t="s">
        <v>219</v>
      </c>
      <c r="B12" s="60"/>
      <c r="C12" s="60"/>
      <c r="D12" s="60"/>
      <c r="E12" s="60"/>
      <c r="F12" s="60"/>
      <c r="G12" s="60"/>
    </row>
    <row r="13" spans="1:8" ht="14.25" x14ac:dyDescent="0.45">
      <c r="A13" s="53" t="s">
        <v>220</v>
      </c>
      <c r="B13" s="60"/>
      <c r="C13" s="60"/>
      <c r="D13" s="60"/>
      <c r="E13" s="60"/>
      <c r="F13" s="60"/>
      <c r="G13" s="60"/>
    </row>
    <row r="14" spans="1:8" ht="14.25" x14ac:dyDescent="0.45">
      <c r="A14" s="53" t="s">
        <v>221</v>
      </c>
      <c r="B14" s="60"/>
      <c r="C14" s="60"/>
      <c r="D14" s="60"/>
      <c r="E14" s="60"/>
      <c r="F14" s="60"/>
      <c r="G14" s="60"/>
    </row>
    <row r="15" spans="1:8" ht="14.25" x14ac:dyDescent="0.45">
      <c r="A15" s="53" t="s">
        <v>222</v>
      </c>
      <c r="B15" s="60"/>
      <c r="C15" s="60"/>
      <c r="D15" s="60"/>
      <c r="E15" s="60"/>
      <c r="F15" s="60"/>
      <c r="G15" s="60"/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1">SUM(C29:C33)</f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0">
        <f t="shared" si="1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ht="14.25" customHeight="1" x14ac:dyDescent="0.25">
      <c r="A34" s="53" t="s">
        <v>240</v>
      </c>
      <c r="B34" s="189">
        <v>2381844</v>
      </c>
      <c r="C34" s="189">
        <v>0</v>
      </c>
      <c r="D34" s="188">
        <v>2381844</v>
      </c>
      <c r="E34" s="189">
        <v>2386890.13</v>
      </c>
      <c r="F34" s="189">
        <v>2386890.13</v>
      </c>
      <c r="G34" s="188">
        <v>5046.1299999998882</v>
      </c>
    </row>
    <row r="35" spans="1:8" x14ac:dyDescent="0.25">
      <c r="A35" s="53" t="s">
        <v>241</v>
      </c>
      <c r="B35" s="60">
        <f>B36</f>
        <v>0</v>
      </c>
      <c r="C35" s="60">
        <f t="shared" ref="C35:F35" si="2">C36</f>
        <v>0</v>
      </c>
      <c r="D35" s="60">
        <f t="shared" si="2"/>
        <v>0</v>
      </c>
      <c r="E35" s="60">
        <f t="shared" si="2"/>
        <v>0</v>
      </c>
      <c r="F35" s="60">
        <f t="shared" si="2"/>
        <v>0</v>
      </c>
      <c r="G35" s="60">
        <f>G36</f>
        <v>0</v>
      </c>
    </row>
    <row r="36" spans="1:8" x14ac:dyDescent="0.2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2381844</v>
      </c>
      <c r="C41" s="61">
        <f t="shared" ref="C41:E41" si="4">SUM(C9,C10,C11,C12,C13,C14,C15,C16,C28,C34,C35,C37)</f>
        <v>0</v>
      </c>
      <c r="D41" s="61">
        <f t="shared" si="4"/>
        <v>2381844</v>
      </c>
      <c r="E41" s="61">
        <f t="shared" si="4"/>
        <v>2386890.13</v>
      </c>
      <c r="F41" s="61">
        <f>SUM(F9,F10,F11,F12,F13,F14,F15,F16,F28,F34,F35,F37)</f>
        <v>2386890.13</v>
      </c>
      <c r="G41" s="61">
        <f>SUM(G9,G10,G11,G12,G13,G14,G15,G16,G28,G34,G35,G37)</f>
        <v>5046.1299999998882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5046.1299999998882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9">C68</f>
        <v>0</v>
      </c>
      <c r="D67" s="61">
        <f t="shared" si="9"/>
        <v>0</v>
      </c>
      <c r="E67" s="61">
        <f t="shared" si="9"/>
        <v>0</v>
      </c>
      <c r="F67" s="61">
        <f t="shared" si="9"/>
        <v>0</v>
      </c>
      <c r="G67" s="61">
        <f t="shared" si="9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/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2381844</v>
      </c>
      <c r="C70" s="61">
        <f t="shared" ref="C70:G70" si="10">C41+C65+C67</f>
        <v>0</v>
      </c>
      <c r="D70" s="61">
        <f t="shared" si="10"/>
        <v>2381844</v>
      </c>
      <c r="E70" s="61">
        <f t="shared" si="10"/>
        <v>2386890.13</v>
      </c>
      <c r="F70" s="61">
        <f t="shared" si="10"/>
        <v>2386890.13</v>
      </c>
      <c r="G70" s="61">
        <f t="shared" si="10"/>
        <v>5046.1299999998882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/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/>
    </row>
    <row r="75" spans="1:7" x14ac:dyDescent="0.25">
      <c r="A75" s="119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2381844</v>
      </c>
      <c r="Q28" s="18">
        <f>'Formato 5'!C34</f>
        <v>0</v>
      </c>
      <c r="R28" s="18">
        <f>'Formato 5'!D34</f>
        <v>2381844</v>
      </c>
      <c r="S28" s="18">
        <f>'Formato 5'!E34</f>
        <v>2386890.13</v>
      </c>
      <c r="T28" s="18">
        <f>'Formato 5'!F34</f>
        <v>2386890.13</v>
      </c>
      <c r="U28" s="18">
        <f>'Formato 5'!G34</f>
        <v>5046.1299999998882</v>
      </c>
    </row>
    <row r="29" spans="1:21" ht="14.25" x14ac:dyDescent="0.4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ht="14.25" x14ac:dyDescent="0.4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2381844</v>
      </c>
      <c r="Q34">
        <f>'Formato 5'!C41</f>
        <v>0</v>
      </c>
      <c r="R34">
        <f>'Formato 5'!D41</f>
        <v>2381844</v>
      </c>
      <c r="S34">
        <f>'Formato 5'!E41</f>
        <v>2386890.13</v>
      </c>
      <c r="T34">
        <f>'Formato 5'!F41</f>
        <v>2386890.13</v>
      </c>
      <c r="U34">
        <f>'Formato 5'!G41</f>
        <v>5046.1299999998882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5046.1299999998882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120" zoomScaleNormal="120" zoomScalePageLayoutView="90" workbookViewId="0">
      <selection sqref="A1:G1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241" t="s">
        <v>3285</v>
      </c>
      <c r="B1" s="240"/>
      <c r="C1" s="240"/>
      <c r="D1" s="240"/>
      <c r="E1" s="240"/>
      <c r="F1" s="240"/>
      <c r="G1" s="240"/>
    </row>
    <row r="2" spans="1:7" x14ac:dyDescent="0.25">
      <c r="A2" s="244" t="str">
        <f>ENTE_PUBLICO_A</f>
        <v>CASA DE LA CULTURA DEL MUNICIPIO DE VALLE DE SANTIAGO, GTO., Gobierno del Estado de Guanajuato (a)</v>
      </c>
      <c r="B2" s="244"/>
      <c r="C2" s="244"/>
      <c r="D2" s="244"/>
      <c r="E2" s="244"/>
      <c r="F2" s="244"/>
      <c r="G2" s="244"/>
    </row>
    <row r="3" spans="1:7" x14ac:dyDescent="0.25">
      <c r="A3" s="245" t="s">
        <v>277</v>
      </c>
      <c r="B3" s="245"/>
      <c r="C3" s="245"/>
      <c r="D3" s="245"/>
      <c r="E3" s="245"/>
      <c r="F3" s="245"/>
      <c r="G3" s="245"/>
    </row>
    <row r="4" spans="1:7" x14ac:dyDescent="0.25">
      <c r="A4" s="245" t="s">
        <v>278</v>
      </c>
      <c r="B4" s="245"/>
      <c r="C4" s="245"/>
      <c r="D4" s="245"/>
      <c r="E4" s="245"/>
      <c r="F4" s="245"/>
      <c r="G4" s="245"/>
    </row>
    <row r="5" spans="1:7" x14ac:dyDescent="0.25">
      <c r="A5" s="246" t="str">
        <f>TRIMESTRE</f>
        <v>Del 1 de enero al 31 de diciembre de 2019 (b)</v>
      </c>
      <c r="B5" s="246"/>
      <c r="C5" s="246"/>
      <c r="D5" s="246"/>
      <c r="E5" s="246"/>
      <c r="F5" s="246"/>
      <c r="G5" s="246"/>
    </row>
    <row r="6" spans="1:7" x14ac:dyDescent="0.25">
      <c r="A6" s="238" t="s">
        <v>118</v>
      </c>
      <c r="B6" s="238"/>
      <c r="C6" s="238"/>
      <c r="D6" s="238"/>
      <c r="E6" s="238"/>
      <c r="F6" s="238"/>
      <c r="G6" s="238"/>
    </row>
    <row r="7" spans="1:7" ht="15" customHeight="1" x14ac:dyDescent="0.25">
      <c r="A7" s="242" t="s">
        <v>0</v>
      </c>
      <c r="B7" s="242" t="s">
        <v>279</v>
      </c>
      <c r="C7" s="242"/>
      <c r="D7" s="242"/>
      <c r="E7" s="242"/>
      <c r="F7" s="242"/>
      <c r="G7" s="243" t="s">
        <v>280</v>
      </c>
    </row>
    <row r="8" spans="1:7" ht="30" x14ac:dyDescent="0.25">
      <c r="A8" s="242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42"/>
    </row>
    <row r="9" spans="1:7" x14ac:dyDescent="0.25">
      <c r="A9" s="82" t="s">
        <v>285</v>
      </c>
      <c r="B9" s="79">
        <f>SUM(B10,B18,B28,B38,B48,B58,B62,B71,B75)</f>
        <v>2873412.3600000003</v>
      </c>
      <c r="C9" s="79">
        <f t="shared" ref="C9:G9" si="0">SUM(C10,C18,C28,C38,C48,C58,C62,C71,C75)</f>
        <v>0</v>
      </c>
      <c r="D9" s="79">
        <f t="shared" si="0"/>
        <v>2873412.3600000003</v>
      </c>
      <c r="E9" s="79">
        <f t="shared" si="0"/>
        <v>2684849.71</v>
      </c>
      <c r="F9" s="79">
        <f t="shared" si="0"/>
        <v>2684849.71</v>
      </c>
      <c r="G9" s="79">
        <f t="shared" si="0"/>
        <v>188562.65000000008</v>
      </c>
    </row>
    <row r="10" spans="1:7" x14ac:dyDescent="0.25">
      <c r="A10" s="83" t="s">
        <v>286</v>
      </c>
      <c r="B10" s="80">
        <f>SUM(B11:B17)</f>
        <v>1961586.4</v>
      </c>
      <c r="C10" s="80">
        <f t="shared" ref="C10:F10" si="1">SUM(C11:C17)</f>
        <v>8000</v>
      </c>
      <c r="D10" s="80">
        <f t="shared" si="1"/>
        <v>1969586.4</v>
      </c>
      <c r="E10" s="80">
        <f t="shared" si="1"/>
        <v>1847321.3399999999</v>
      </c>
      <c r="F10" s="80">
        <f t="shared" si="1"/>
        <v>1847321.3399999999</v>
      </c>
      <c r="G10" s="80">
        <f>SUM(G11:G17)</f>
        <v>122265.06000000007</v>
      </c>
    </row>
    <row r="11" spans="1:7" x14ac:dyDescent="0.25">
      <c r="A11" s="84" t="s">
        <v>287</v>
      </c>
      <c r="B11" s="191">
        <v>1125384</v>
      </c>
      <c r="C11" s="191">
        <v>0</v>
      </c>
      <c r="D11" s="190">
        <v>1125384</v>
      </c>
      <c r="E11" s="191">
        <v>1094005.69</v>
      </c>
      <c r="F11" s="191">
        <v>1094005.69</v>
      </c>
      <c r="G11" s="190">
        <v>31378.310000000056</v>
      </c>
    </row>
    <row r="12" spans="1:7" x14ac:dyDescent="0.25">
      <c r="A12" s="84" t="s">
        <v>288</v>
      </c>
      <c r="B12" s="191">
        <v>302386.40000000002</v>
      </c>
      <c r="C12" s="191">
        <v>8000</v>
      </c>
      <c r="D12" s="190">
        <v>310386.40000000002</v>
      </c>
      <c r="E12" s="191">
        <v>290357.77</v>
      </c>
      <c r="F12" s="191">
        <v>290357.77</v>
      </c>
      <c r="G12" s="190">
        <v>20028.630000000005</v>
      </c>
    </row>
    <row r="13" spans="1:7" ht="14.25" customHeight="1" x14ac:dyDescent="0.25">
      <c r="A13" s="84" t="s">
        <v>289</v>
      </c>
      <c r="B13" s="191">
        <v>234200</v>
      </c>
      <c r="C13" s="191">
        <v>0</v>
      </c>
      <c r="D13" s="190">
        <v>234200</v>
      </c>
      <c r="E13" s="191">
        <v>223458.72</v>
      </c>
      <c r="F13" s="191">
        <v>223458.72</v>
      </c>
      <c r="G13" s="190">
        <v>10741.279999999999</v>
      </c>
    </row>
    <row r="14" spans="1:7" ht="14.25" customHeight="1" x14ac:dyDescent="0.25">
      <c r="A14" s="84" t="s">
        <v>290</v>
      </c>
      <c r="B14" s="190"/>
      <c r="C14" s="190"/>
      <c r="D14" s="190">
        <v>0</v>
      </c>
      <c r="E14" s="190"/>
      <c r="F14" s="190"/>
      <c r="G14" s="190">
        <v>0</v>
      </c>
    </row>
    <row r="15" spans="1:7" x14ac:dyDescent="0.25">
      <c r="A15" s="84" t="s">
        <v>291</v>
      </c>
      <c r="B15" s="191">
        <v>203520</v>
      </c>
      <c r="C15" s="191">
        <v>0</v>
      </c>
      <c r="D15" s="190">
        <v>203520</v>
      </c>
      <c r="E15" s="191">
        <v>149611.74</v>
      </c>
      <c r="F15" s="191">
        <v>149611.74</v>
      </c>
      <c r="G15" s="190">
        <v>53908.260000000009</v>
      </c>
    </row>
    <row r="16" spans="1:7" ht="14.25" customHeight="1" x14ac:dyDescent="0.25">
      <c r="A16" s="84" t="s">
        <v>292</v>
      </c>
      <c r="B16" s="190"/>
      <c r="C16" s="190"/>
      <c r="D16" s="190">
        <v>0</v>
      </c>
      <c r="E16" s="190"/>
      <c r="F16" s="190"/>
      <c r="G16" s="190">
        <v>0</v>
      </c>
    </row>
    <row r="17" spans="1:7" x14ac:dyDescent="0.25">
      <c r="A17" s="84" t="s">
        <v>293</v>
      </c>
      <c r="B17" s="191">
        <v>96096</v>
      </c>
      <c r="C17" s="191">
        <v>0</v>
      </c>
      <c r="D17" s="190">
        <v>96096</v>
      </c>
      <c r="E17" s="191">
        <v>89887.42</v>
      </c>
      <c r="F17" s="191">
        <v>89887.42</v>
      </c>
      <c r="G17" s="190">
        <v>6208.5800000000017</v>
      </c>
    </row>
    <row r="18" spans="1:7" x14ac:dyDescent="0.25">
      <c r="A18" s="83" t="s">
        <v>294</v>
      </c>
      <c r="B18" s="80">
        <f>SUM(B19:B27)</f>
        <v>245000</v>
      </c>
      <c r="C18" s="80">
        <f t="shared" ref="C18:F18" si="2">SUM(C19:C27)</f>
        <v>8000</v>
      </c>
      <c r="D18" s="80">
        <f t="shared" si="2"/>
        <v>253000</v>
      </c>
      <c r="E18" s="80">
        <f t="shared" si="2"/>
        <v>215859.12999999998</v>
      </c>
      <c r="F18" s="80">
        <f t="shared" si="2"/>
        <v>215859.12999999998</v>
      </c>
      <c r="G18" s="80">
        <f>SUM(G19:G27)</f>
        <v>37140.87000000001</v>
      </c>
    </row>
    <row r="19" spans="1:7" x14ac:dyDescent="0.25">
      <c r="A19" s="84" t="s">
        <v>295</v>
      </c>
      <c r="B19" s="193">
        <v>65000</v>
      </c>
      <c r="C19" s="193">
        <v>-2000</v>
      </c>
      <c r="D19" s="192">
        <v>63000</v>
      </c>
      <c r="E19" s="193">
        <v>47482.77</v>
      </c>
      <c r="F19" s="193">
        <v>47482.77</v>
      </c>
      <c r="G19" s="192">
        <v>15517.230000000003</v>
      </c>
    </row>
    <row r="20" spans="1:7" x14ac:dyDescent="0.25">
      <c r="A20" s="84" t="s">
        <v>296</v>
      </c>
      <c r="B20" s="193">
        <v>50000</v>
      </c>
      <c r="C20" s="193">
        <v>0</v>
      </c>
      <c r="D20" s="192">
        <v>50000</v>
      </c>
      <c r="E20" s="193">
        <v>37504.18</v>
      </c>
      <c r="F20" s="193">
        <v>37504.18</v>
      </c>
      <c r="G20" s="192">
        <v>12495.82</v>
      </c>
    </row>
    <row r="21" spans="1:7" x14ac:dyDescent="0.25">
      <c r="A21" s="84" t="s">
        <v>297</v>
      </c>
      <c r="B21" s="192"/>
      <c r="C21" s="192"/>
      <c r="D21" s="192">
        <v>0</v>
      </c>
      <c r="E21" s="192"/>
      <c r="F21" s="192"/>
      <c r="G21" s="192">
        <v>0</v>
      </c>
    </row>
    <row r="22" spans="1:7" x14ac:dyDescent="0.25">
      <c r="A22" s="84" t="s">
        <v>298</v>
      </c>
      <c r="B22" s="192"/>
      <c r="C22" s="192"/>
      <c r="D22" s="192">
        <v>0</v>
      </c>
      <c r="E22" s="192"/>
      <c r="F22" s="192"/>
      <c r="G22" s="192">
        <v>0</v>
      </c>
    </row>
    <row r="23" spans="1:7" x14ac:dyDescent="0.25">
      <c r="A23" s="84" t="s">
        <v>299</v>
      </c>
      <c r="B23" s="193">
        <v>15000</v>
      </c>
      <c r="C23" s="193">
        <v>0</v>
      </c>
      <c r="D23" s="192">
        <v>15000</v>
      </c>
      <c r="E23" s="193">
        <v>11982.7</v>
      </c>
      <c r="F23" s="193">
        <v>11982.7</v>
      </c>
      <c r="G23" s="192">
        <v>3017.2999999999993</v>
      </c>
    </row>
    <row r="24" spans="1:7" x14ac:dyDescent="0.25">
      <c r="A24" s="84" t="s">
        <v>300</v>
      </c>
      <c r="B24" s="193">
        <v>70000</v>
      </c>
      <c r="C24" s="193">
        <v>10000</v>
      </c>
      <c r="D24" s="192">
        <v>80000</v>
      </c>
      <c r="E24" s="193">
        <v>74578.33</v>
      </c>
      <c r="F24" s="193">
        <v>74578.33</v>
      </c>
      <c r="G24" s="192">
        <v>5421.6699999999983</v>
      </c>
    </row>
    <row r="25" spans="1:7" x14ac:dyDescent="0.25">
      <c r="A25" s="84" t="s">
        <v>301</v>
      </c>
      <c r="B25" s="193">
        <v>35000</v>
      </c>
      <c r="C25" s="193">
        <v>0</v>
      </c>
      <c r="D25" s="192">
        <v>35000</v>
      </c>
      <c r="E25" s="193">
        <v>34594.129999999997</v>
      </c>
      <c r="F25" s="193">
        <v>34594.129999999997</v>
      </c>
      <c r="G25" s="192">
        <v>405.87000000000262</v>
      </c>
    </row>
    <row r="26" spans="1:7" x14ac:dyDescent="0.25">
      <c r="A26" s="84" t="s">
        <v>302</v>
      </c>
      <c r="B26" s="192"/>
      <c r="C26" s="192"/>
      <c r="D26" s="192">
        <v>0</v>
      </c>
      <c r="E26" s="192"/>
      <c r="F26" s="192"/>
      <c r="G26" s="192">
        <v>0</v>
      </c>
    </row>
    <row r="27" spans="1:7" x14ac:dyDescent="0.25">
      <c r="A27" s="84" t="s">
        <v>303</v>
      </c>
      <c r="B27" s="193">
        <v>10000</v>
      </c>
      <c r="C27" s="193">
        <v>0</v>
      </c>
      <c r="D27" s="192">
        <v>10000</v>
      </c>
      <c r="E27" s="193">
        <v>9717.02</v>
      </c>
      <c r="F27" s="193">
        <v>9717.02</v>
      </c>
      <c r="G27" s="192">
        <v>282.97999999999956</v>
      </c>
    </row>
    <row r="28" spans="1:7" x14ac:dyDescent="0.25">
      <c r="A28" s="83" t="s">
        <v>304</v>
      </c>
      <c r="B28" s="80">
        <f>SUM(B29:B37)</f>
        <v>539161.76</v>
      </c>
      <c r="C28" s="80">
        <f t="shared" ref="C28:G28" si="3">SUM(C29:C37)</f>
        <v>-16000</v>
      </c>
      <c r="D28" s="80">
        <f t="shared" si="3"/>
        <v>523161.76</v>
      </c>
      <c r="E28" s="80">
        <f t="shared" si="3"/>
        <v>496932.24</v>
      </c>
      <c r="F28" s="80">
        <f t="shared" si="3"/>
        <v>496932.24</v>
      </c>
      <c r="G28" s="80">
        <f t="shared" si="3"/>
        <v>26229.51999999999</v>
      </c>
    </row>
    <row r="29" spans="1:7" x14ac:dyDescent="0.25">
      <c r="A29" s="84" t="s">
        <v>305</v>
      </c>
      <c r="B29" s="195">
        <v>50000</v>
      </c>
      <c r="C29" s="195">
        <v>-10000</v>
      </c>
      <c r="D29" s="194">
        <v>40000</v>
      </c>
      <c r="E29" s="195">
        <v>35558</v>
      </c>
      <c r="F29" s="195">
        <v>35558</v>
      </c>
      <c r="G29" s="194">
        <v>4442</v>
      </c>
    </row>
    <row r="30" spans="1:7" x14ac:dyDescent="0.25">
      <c r="A30" s="84" t="s">
        <v>306</v>
      </c>
      <c r="B30" s="194"/>
      <c r="C30" s="194"/>
      <c r="D30" s="194">
        <v>0</v>
      </c>
      <c r="E30" s="194"/>
      <c r="F30" s="194"/>
      <c r="G30" s="194">
        <v>0</v>
      </c>
    </row>
    <row r="31" spans="1:7" x14ac:dyDescent="0.25">
      <c r="A31" s="84" t="s">
        <v>307</v>
      </c>
      <c r="B31" s="194"/>
      <c r="C31" s="194"/>
      <c r="D31" s="194">
        <v>0</v>
      </c>
      <c r="E31" s="194"/>
      <c r="F31" s="194"/>
      <c r="G31" s="194">
        <v>0</v>
      </c>
    </row>
    <row r="32" spans="1:7" x14ac:dyDescent="0.25">
      <c r="A32" s="84" t="s">
        <v>308</v>
      </c>
      <c r="B32" s="195">
        <v>23000</v>
      </c>
      <c r="C32" s="195">
        <v>-1000</v>
      </c>
      <c r="D32" s="194">
        <v>22000</v>
      </c>
      <c r="E32" s="195">
        <v>17472.22</v>
      </c>
      <c r="F32" s="195">
        <v>17472.22</v>
      </c>
      <c r="G32" s="194">
        <v>4527.7799999999988</v>
      </c>
    </row>
    <row r="33" spans="1:7" x14ac:dyDescent="0.25">
      <c r="A33" s="84" t="s">
        <v>309</v>
      </c>
      <c r="B33" s="195">
        <v>55000</v>
      </c>
      <c r="C33" s="195">
        <v>0</v>
      </c>
      <c r="D33" s="194">
        <v>55000</v>
      </c>
      <c r="E33" s="195">
        <v>47652.33</v>
      </c>
      <c r="F33" s="195">
        <v>47652.33</v>
      </c>
      <c r="G33" s="194">
        <v>7347.6699999999983</v>
      </c>
    </row>
    <row r="34" spans="1:7" x14ac:dyDescent="0.25">
      <c r="A34" s="84" t="s">
        <v>310</v>
      </c>
      <c r="B34" s="195">
        <v>15000</v>
      </c>
      <c r="C34" s="195">
        <v>0</v>
      </c>
      <c r="D34" s="194">
        <v>15000</v>
      </c>
      <c r="E34" s="195">
        <v>11785.6</v>
      </c>
      <c r="F34" s="195">
        <v>11785.6</v>
      </c>
      <c r="G34" s="194">
        <v>3214.3999999999996</v>
      </c>
    </row>
    <row r="35" spans="1:7" x14ac:dyDescent="0.25">
      <c r="A35" s="84" t="s">
        <v>311</v>
      </c>
      <c r="B35" s="195">
        <v>10000</v>
      </c>
      <c r="C35" s="195">
        <v>-5000</v>
      </c>
      <c r="D35" s="194">
        <v>5000</v>
      </c>
      <c r="E35" s="195">
        <v>4853.07</v>
      </c>
      <c r="F35" s="195">
        <v>4853.07</v>
      </c>
      <c r="G35" s="194">
        <v>146.93000000000029</v>
      </c>
    </row>
    <row r="36" spans="1:7" x14ac:dyDescent="0.25">
      <c r="A36" s="84" t="s">
        <v>312</v>
      </c>
      <c r="B36" s="195">
        <v>354161.76</v>
      </c>
      <c r="C36" s="195">
        <v>0</v>
      </c>
      <c r="D36" s="194">
        <v>354161.76</v>
      </c>
      <c r="E36" s="195">
        <v>349789.02</v>
      </c>
      <c r="F36" s="195">
        <v>349789.02</v>
      </c>
      <c r="G36" s="194">
        <v>4372.7399999999907</v>
      </c>
    </row>
    <row r="37" spans="1:7" x14ac:dyDescent="0.25">
      <c r="A37" s="84" t="s">
        <v>313</v>
      </c>
      <c r="B37" s="195">
        <v>32000</v>
      </c>
      <c r="C37" s="195">
        <v>0</v>
      </c>
      <c r="D37" s="194">
        <v>32000</v>
      </c>
      <c r="E37" s="195">
        <v>29822</v>
      </c>
      <c r="F37" s="195">
        <v>29822</v>
      </c>
      <c r="G37" s="194">
        <v>2178</v>
      </c>
    </row>
    <row r="38" spans="1:7" x14ac:dyDescent="0.25">
      <c r="A38" s="83" t="s">
        <v>314</v>
      </c>
      <c r="B38" s="80">
        <f>SUM(B39:B47)</f>
        <v>0</v>
      </c>
      <c r="C38" s="80">
        <f t="shared" ref="C38:G38" si="4">SUM(C39:C47)</f>
        <v>0</v>
      </c>
      <c r="D38" s="80">
        <f t="shared" si="4"/>
        <v>0</v>
      </c>
      <c r="E38" s="80">
        <f t="shared" si="4"/>
        <v>0</v>
      </c>
      <c r="F38" s="80">
        <f t="shared" si="4"/>
        <v>0</v>
      </c>
      <c r="G38" s="80">
        <f t="shared" si="4"/>
        <v>0</v>
      </c>
    </row>
    <row r="39" spans="1:7" x14ac:dyDescent="0.25">
      <c r="A39" s="84" t="s">
        <v>315</v>
      </c>
      <c r="B39" s="196"/>
      <c r="C39" s="196"/>
      <c r="D39" s="196">
        <v>0</v>
      </c>
      <c r="E39" s="196"/>
      <c r="F39" s="196"/>
      <c r="G39" s="196">
        <v>0</v>
      </c>
    </row>
    <row r="40" spans="1:7" x14ac:dyDescent="0.25">
      <c r="A40" s="84" t="s">
        <v>316</v>
      </c>
      <c r="B40" s="196"/>
      <c r="C40" s="196"/>
      <c r="D40" s="196">
        <v>0</v>
      </c>
      <c r="E40" s="196"/>
      <c r="F40" s="196"/>
      <c r="G40" s="196">
        <v>0</v>
      </c>
    </row>
    <row r="41" spans="1:7" x14ac:dyDescent="0.25">
      <c r="A41" s="84" t="s">
        <v>317</v>
      </c>
      <c r="B41" s="196"/>
      <c r="C41" s="196"/>
      <c r="D41" s="196">
        <v>0</v>
      </c>
      <c r="E41" s="196"/>
      <c r="F41" s="196"/>
      <c r="G41" s="196">
        <v>0</v>
      </c>
    </row>
    <row r="42" spans="1:7" x14ac:dyDescent="0.25">
      <c r="A42" s="84" t="s">
        <v>318</v>
      </c>
      <c r="B42" s="196"/>
      <c r="C42" s="196"/>
      <c r="D42" s="196">
        <v>0</v>
      </c>
      <c r="E42" s="196"/>
      <c r="F42" s="196"/>
      <c r="G42" s="196">
        <v>0</v>
      </c>
    </row>
    <row r="43" spans="1:7" x14ac:dyDescent="0.25">
      <c r="A43" s="84" t="s">
        <v>319</v>
      </c>
      <c r="B43" s="196"/>
      <c r="C43" s="196"/>
      <c r="D43" s="196">
        <v>0</v>
      </c>
      <c r="E43" s="196"/>
      <c r="F43" s="196"/>
      <c r="G43" s="196">
        <v>0</v>
      </c>
    </row>
    <row r="44" spans="1:7" x14ac:dyDescent="0.25">
      <c r="A44" s="84" t="s">
        <v>320</v>
      </c>
      <c r="B44" s="196"/>
      <c r="C44" s="196"/>
      <c r="D44" s="196">
        <v>0</v>
      </c>
      <c r="E44" s="196"/>
      <c r="F44" s="196"/>
      <c r="G44" s="196">
        <v>0</v>
      </c>
    </row>
    <row r="45" spans="1:7" x14ac:dyDescent="0.25">
      <c r="A45" s="84" t="s">
        <v>321</v>
      </c>
      <c r="B45" s="196"/>
      <c r="C45" s="196"/>
      <c r="D45" s="196">
        <v>0</v>
      </c>
      <c r="E45" s="196"/>
      <c r="F45" s="196"/>
      <c r="G45" s="196">
        <v>0</v>
      </c>
    </row>
    <row r="46" spans="1:7" x14ac:dyDescent="0.25">
      <c r="A46" s="84" t="s">
        <v>322</v>
      </c>
      <c r="B46" s="196"/>
      <c r="C46" s="196"/>
      <c r="D46" s="196">
        <v>0</v>
      </c>
      <c r="E46" s="196"/>
      <c r="F46" s="196"/>
      <c r="G46" s="196">
        <v>0</v>
      </c>
    </row>
    <row r="47" spans="1:7" x14ac:dyDescent="0.25">
      <c r="A47" s="84" t="s">
        <v>323</v>
      </c>
      <c r="B47" s="196"/>
      <c r="C47" s="196"/>
      <c r="D47" s="196">
        <v>0</v>
      </c>
      <c r="E47" s="196"/>
      <c r="F47" s="196"/>
      <c r="G47" s="196">
        <v>0</v>
      </c>
    </row>
    <row r="48" spans="1:7" x14ac:dyDescent="0.25">
      <c r="A48" s="83" t="s">
        <v>324</v>
      </c>
      <c r="B48" s="80">
        <f>SUM(B49:B57)</f>
        <v>127664.2</v>
      </c>
      <c r="C48" s="80">
        <f t="shared" ref="C48:G48" si="5">SUM(C49:C57)</f>
        <v>0</v>
      </c>
      <c r="D48" s="80">
        <f t="shared" si="5"/>
        <v>127664.2</v>
      </c>
      <c r="E48" s="80">
        <f t="shared" si="5"/>
        <v>124737</v>
      </c>
      <c r="F48" s="80">
        <f t="shared" si="5"/>
        <v>124737</v>
      </c>
      <c r="G48" s="80">
        <f t="shared" si="5"/>
        <v>2927.1999999999971</v>
      </c>
    </row>
    <row r="49" spans="1:7" x14ac:dyDescent="0.25">
      <c r="A49" s="84" t="s">
        <v>325</v>
      </c>
      <c r="B49" s="198">
        <v>28000</v>
      </c>
      <c r="C49" s="198">
        <v>0</v>
      </c>
      <c r="D49" s="197">
        <v>28000</v>
      </c>
      <c r="E49" s="198">
        <v>26836</v>
      </c>
      <c r="F49" s="198">
        <v>26836</v>
      </c>
      <c r="G49" s="197">
        <v>1164</v>
      </c>
    </row>
    <row r="50" spans="1:7" x14ac:dyDescent="0.25">
      <c r="A50" s="84" t="s">
        <v>326</v>
      </c>
      <c r="B50" s="198">
        <v>99664.2</v>
      </c>
      <c r="C50" s="198">
        <v>0</v>
      </c>
      <c r="D50" s="197">
        <v>99664.2</v>
      </c>
      <c r="E50" s="198">
        <v>97901</v>
      </c>
      <c r="F50" s="198">
        <v>97901</v>
      </c>
      <c r="G50" s="197">
        <v>1763.1999999999971</v>
      </c>
    </row>
    <row r="51" spans="1:7" x14ac:dyDescent="0.25">
      <c r="A51" s="84" t="s">
        <v>327</v>
      </c>
      <c r="B51" s="197"/>
      <c r="C51" s="197"/>
      <c r="D51" s="197">
        <v>0</v>
      </c>
      <c r="E51" s="197"/>
      <c r="F51" s="197"/>
      <c r="G51" s="197">
        <v>0</v>
      </c>
    </row>
    <row r="52" spans="1:7" x14ac:dyDescent="0.25">
      <c r="A52" s="84" t="s">
        <v>328</v>
      </c>
      <c r="B52" s="197"/>
      <c r="C52" s="197"/>
      <c r="D52" s="197">
        <v>0</v>
      </c>
      <c r="E52" s="197"/>
      <c r="F52" s="197"/>
      <c r="G52" s="197">
        <v>0</v>
      </c>
    </row>
    <row r="53" spans="1:7" x14ac:dyDescent="0.25">
      <c r="A53" s="84" t="s">
        <v>329</v>
      </c>
      <c r="B53" s="197"/>
      <c r="C53" s="197"/>
      <c r="D53" s="197">
        <v>0</v>
      </c>
      <c r="E53" s="197"/>
      <c r="F53" s="197"/>
      <c r="G53" s="197">
        <v>0</v>
      </c>
    </row>
    <row r="54" spans="1:7" x14ac:dyDescent="0.25">
      <c r="A54" s="84" t="s">
        <v>330</v>
      </c>
      <c r="B54" s="197"/>
      <c r="C54" s="197"/>
      <c r="D54" s="197">
        <v>0</v>
      </c>
      <c r="E54" s="197"/>
      <c r="F54" s="197"/>
      <c r="G54" s="197">
        <v>0</v>
      </c>
    </row>
    <row r="55" spans="1:7" x14ac:dyDescent="0.25">
      <c r="A55" s="84" t="s">
        <v>331</v>
      </c>
      <c r="B55" s="197"/>
      <c r="C55" s="197"/>
      <c r="D55" s="197">
        <v>0</v>
      </c>
      <c r="E55" s="197"/>
      <c r="F55" s="197"/>
      <c r="G55" s="197">
        <v>0</v>
      </c>
    </row>
    <row r="56" spans="1:7" x14ac:dyDescent="0.25">
      <c r="A56" s="84" t="s">
        <v>332</v>
      </c>
      <c r="B56" s="197"/>
      <c r="C56" s="197"/>
      <c r="D56" s="197">
        <v>0</v>
      </c>
      <c r="E56" s="197"/>
      <c r="F56" s="197"/>
      <c r="G56" s="197">
        <v>0</v>
      </c>
    </row>
    <row r="57" spans="1:7" x14ac:dyDescent="0.25">
      <c r="A57" s="84" t="s">
        <v>333</v>
      </c>
      <c r="B57" s="197"/>
      <c r="C57" s="197"/>
      <c r="D57" s="197">
        <v>0</v>
      </c>
      <c r="E57" s="197"/>
      <c r="F57" s="197"/>
      <c r="G57" s="197">
        <v>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6">SUM(C59:C61)</f>
        <v>0</v>
      </c>
      <c r="D58" s="80">
        <f t="shared" si="6"/>
        <v>0</v>
      </c>
      <c r="E58" s="80">
        <f t="shared" si="6"/>
        <v>0</v>
      </c>
      <c r="F58" s="80">
        <f t="shared" si="6"/>
        <v>0</v>
      </c>
      <c r="G58" s="80">
        <f t="shared" si="6"/>
        <v>0</v>
      </c>
    </row>
    <row r="59" spans="1:7" x14ac:dyDescent="0.25">
      <c r="A59" s="84" t="s">
        <v>335</v>
      </c>
      <c r="B59" s="199"/>
      <c r="C59" s="199"/>
      <c r="D59" s="199">
        <v>0</v>
      </c>
      <c r="E59" s="199"/>
      <c r="F59" s="199"/>
      <c r="G59" s="199">
        <v>0</v>
      </c>
    </row>
    <row r="60" spans="1:7" x14ac:dyDescent="0.25">
      <c r="A60" s="84" t="s">
        <v>336</v>
      </c>
      <c r="B60" s="199"/>
      <c r="C60" s="199"/>
      <c r="D60" s="199">
        <v>0</v>
      </c>
      <c r="E60" s="199"/>
      <c r="F60" s="199"/>
      <c r="G60" s="199">
        <v>0</v>
      </c>
    </row>
    <row r="61" spans="1:7" x14ac:dyDescent="0.25">
      <c r="A61" s="84" t="s">
        <v>337</v>
      </c>
      <c r="B61" s="199"/>
      <c r="C61" s="199"/>
      <c r="D61" s="199">
        <v>0</v>
      </c>
      <c r="E61" s="199"/>
      <c r="F61" s="199"/>
      <c r="G61" s="199"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7">SUM(C63:C67,C69:C70)</f>
        <v>0</v>
      </c>
      <c r="D62" s="80">
        <f t="shared" si="7"/>
        <v>0</v>
      </c>
      <c r="E62" s="80">
        <f t="shared" si="7"/>
        <v>0</v>
      </c>
      <c r="F62" s="80">
        <f t="shared" si="7"/>
        <v>0</v>
      </c>
      <c r="G62" s="80">
        <f t="shared" si="7"/>
        <v>0</v>
      </c>
    </row>
    <row r="63" spans="1:7" x14ac:dyDescent="0.25">
      <c r="A63" s="84" t="s">
        <v>339</v>
      </c>
      <c r="B63" s="200"/>
      <c r="C63" s="200"/>
      <c r="D63" s="200">
        <v>0</v>
      </c>
      <c r="E63" s="200"/>
      <c r="F63" s="200"/>
      <c r="G63" s="200">
        <v>0</v>
      </c>
    </row>
    <row r="64" spans="1:7" x14ac:dyDescent="0.25">
      <c r="A64" s="84" t="s">
        <v>340</v>
      </c>
      <c r="B64" s="200"/>
      <c r="C64" s="200"/>
      <c r="D64" s="200">
        <v>0</v>
      </c>
      <c r="E64" s="200"/>
      <c r="F64" s="200"/>
      <c r="G64" s="200">
        <v>0</v>
      </c>
    </row>
    <row r="65" spans="1:7" x14ac:dyDescent="0.25">
      <c r="A65" s="84" t="s">
        <v>341</v>
      </c>
      <c r="B65" s="200"/>
      <c r="C65" s="200"/>
      <c r="D65" s="200">
        <v>0</v>
      </c>
      <c r="E65" s="200"/>
      <c r="F65" s="200"/>
      <c r="G65" s="200">
        <v>0</v>
      </c>
    </row>
    <row r="66" spans="1:7" x14ac:dyDescent="0.25">
      <c r="A66" s="84" t="s">
        <v>342</v>
      </c>
      <c r="B66" s="200"/>
      <c r="C66" s="200"/>
      <c r="D66" s="200">
        <v>0</v>
      </c>
      <c r="E66" s="200"/>
      <c r="F66" s="200"/>
      <c r="G66" s="200">
        <v>0</v>
      </c>
    </row>
    <row r="67" spans="1:7" x14ac:dyDescent="0.25">
      <c r="A67" s="84" t="s">
        <v>343</v>
      </c>
      <c r="B67" s="200"/>
      <c r="C67" s="200"/>
      <c r="D67" s="200">
        <v>0</v>
      </c>
      <c r="E67" s="200"/>
      <c r="F67" s="200"/>
      <c r="G67" s="200">
        <v>0</v>
      </c>
    </row>
    <row r="68" spans="1:7" x14ac:dyDescent="0.25">
      <c r="A68" s="84" t="s">
        <v>3301</v>
      </c>
      <c r="B68" s="200"/>
      <c r="C68" s="200"/>
      <c r="D68" s="200">
        <v>0</v>
      </c>
      <c r="E68" s="200"/>
      <c r="F68" s="200"/>
      <c r="G68" s="200">
        <v>0</v>
      </c>
    </row>
    <row r="69" spans="1:7" x14ac:dyDescent="0.25">
      <c r="A69" s="84" t="s">
        <v>345</v>
      </c>
      <c r="B69" s="200"/>
      <c r="C69" s="200"/>
      <c r="D69" s="200">
        <v>0</v>
      </c>
      <c r="E69" s="200"/>
      <c r="F69" s="200"/>
      <c r="G69" s="200">
        <v>0</v>
      </c>
    </row>
    <row r="70" spans="1:7" x14ac:dyDescent="0.25">
      <c r="A70" s="84" t="s">
        <v>346</v>
      </c>
      <c r="B70" s="200"/>
      <c r="C70" s="200"/>
      <c r="D70" s="200">
        <v>0</v>
      </c>
      <c r="E70" s="200"/>
      <c r="F70" s="200"/>
      <c r="G70" s="200"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8">SUM(C72:C74)</f>
        <v>0</v>
      </c>
      <c r="D71" s="80">
        <f t="shared" si="8"/>
        <v>0</v>
      </c>
      <c r="E71" s="80">
        <f t="shared" si="8"/>
        <v>0</v>
      </c>
      <c r="F71" s="80">
        <f t="shared" si="8"/>
        <v>0</v>
      </c>
      <c r="G71" s="80">
        <f t="shared" si="8"/>
        <v>0</v>
      </c>
    </row>
    <row r="72" spans="1:7" x14ac:dyDescent="0.25">
      <c r="A72" s="84" t="s">
        <v>348</v>
      </c>
      <c r="B72" s="201"/>
      <c r="C72" s="201"/>
      <c r="D72" s="201">
        <v>0</v>
      </c>
      <c r="E72" s="201"/>
      <c r="F72" s="201"/>
      <c r="G72" s="201">
        <v>0</v>
      </c>
    </row>
    <row r="73" spans="1:7" x14ac:dyDescent="0.25">
      <c r="A73" s="84" t="s">
        <v>349</v>
      </c>
      <c r="B73" s="201"/>
      <c r="C73" s="201"/>
      <c r="D73" s="201">
        <v>0</v>
      </c>
      <c r="E73" s="201"/>
      <c r="F73" s="201"/>
      <c r="G73" s="201">
        <v>0</v>
      </c>
    </row>
    <row r="74" spans="1:7" x14ac:dyDescent="0.25">
      <c r="A74" s="84" t="s">
        <v>350</v>
      </c>
      <c r="B74" s="201"/>
      <c r="C74" s="201"/>
      <c r="D74" s="201">
        <v>0</v>
      </c>
      <c r="E74" s="201"/>
      <c r="F74" s="201"/>
      <c r="G74" s="201"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9">SUM(C76:C82)</f>
        <v>0</v>
      </c>
      <c r="D75" s="80">
        <f t="shared" si="9"/>
        <v>0</v>
      </c>
      <c r="E75" s="80">
        <f t="shared" si="9"/>
        <v>0</v>
      </c>
      <c r="F75" s="80">
        <f t="shared" si="9"/>
        <v>0</v>
      </c>
      <c r="G75" s="80">
        <f t="shared" si="9"/>
        <v>0</v>
      </c>
    </row>
    <row r="76" spans="1:7" x14ac:dyDescent="0.25">
      <c r="A76" s="84" t="s">
        <v>352</v>
      </c>
      <c r="B76" s="202"/>
      <c r="C76" s="202"/>
      <c r="D76" s="202">
        <v>0</v>
      </c>
      <c r="E76" s="202"/>
      <c r="F76" s="202"/>
      <c r="G76" s="202">
        <v>0</v>
      </c>
    </row>
    <row r="77" spans="1:7" x14ac:dyDescent="0.25">
      <c r="A77" s="84" t="s">
        <v>353</v>
      </c>
      <c r="B77" s="202"/>
      <c r="C77" s="202"/>
      <c r="D77" s="202">
        <v>0</v>
      </c>
      <c r="E77" s="202"/>
      <c r="F77" s="202"/>
      <c r="G77" s="202">
        <v>0</v>
      </c>
    </row>
    <row r="78" spans="1:7" x14ac:dyDescent="0.25">
      <c r="A78" s="84" t="s">
        <v>354</v>
      </c>
      <c r="B78" s="202"/>
      <c r="C78" s="202"/>
      <c r="D78" s="202">
        <v>0</v>
      </c>
      <c r="E78" s="202"/>
      <c r="F78" s="202"/>
      <c r="G78" s="202">
        <v>0</v>
      </c>
    </row>
    <row r="79" spans="1:7" x14ac:dyDescent="0.25">
      <c r="A79" s="84" t="s">
        <v>355</v>
      </c>
      <c r="B79" s="202"/>
      <c r="C79" s="202"/>
      <c r="D79" s="202">
        <v>0</v>
      </c>
      <c r="E79" s="202"/>
      <c r="F79" s="202"/>
      <c r="G79" s="202">
        <v>0</v>
      </c>
    </row>
    <row r="80" spans="1:7" x14ac:dyDescent="0.25">
      <c r="A80" s="84" t="s">
        <v>356</v>
      </c>
      <c r="B80" s="202"/>
      <c r="C80" s="202"/>
      <c r="D80" s="202">
        <v>0</v>
      </c>
      <c r="E80" s="202"/>
      <c r="F80" s="202"/>
      <c r="G80" s="202">
        <v>0</v>
      </c>
    </row>
    <row r="81" spans="1:7" x14ac:dyDescent="0.25">
      <c r="A81" s="84" t="s">
        <v>357</v>
      </c>
      <c r="B81" s="202"/>
      <c r="C81" s="202"/>
      <c r="D81" s="202">
        <v>0</v>
      </c>
      <c r="E81" s="202"/>
      <c r="F81" s="202"/>
      <c r="G81" s="202">
        <v>0</v>
      </c>
    </row>
    <row r="82" spans="1:7" x14ac:dyDescent="0.25">
      <c r="A82" s="84" t="s">
        <v>358</v>
      </c>
      <c r="B82" s="202"/>
      <c r="C82" s="202"/>
      <c r="D82" s="202">
        <v>0</v>
      </c>
      <c r="E82" s="202"/>
      <c r="F82" s="202"/>
      <c r="G82" s="202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0">SUM(C85,C93,C103,C113,C123,C133,C137,C146,C150)</f>
        <v>0</v>
      </c>
      <c r="D84" s="79">
        <f t="shared" si="10"/>
        <v>0</v>
      </c>
      <c r="E84" s="79">
        <f t="shared" si="10"/>
        <v>0</v>
      </c>
      <c r="F84" s="79">
        <f t="shared" si="10"/>
        <v>0</v>
      </c>
      <c r="G84" s="79">
        <f t="shared" si="10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 x14ac:dyDescent="0.25">
      <c r="A86" s="84" t="s">
        <v>287</v>
      </c>
      <c r="B86" s="203"/>
      <c r="C86" s="203"/>
      <c r="D86" s="203">
        <v>0</v>
      </c>
      <c r="E86" s="203"/>
      <c r="F86" s="203"/>
      <c r="G86" s="203">
        <v>0</v>
      </c>
    </row>
    <row r="87" spans="1:7" x14ac:dyDescent="0.25">
      <c r="A87" s="84" t="s">
        <v>288</v>
      </c>
      <c r="B87" s="203"/>
      <c r="C87" s="203"/>
      <c r="D87" s="203">
        <v>0</v>
      </c>
      <c r="E87" s="203"/>
      <c r="F87" s="203"/>
      <c r="G87" s="203">
        <v>0</v>
      </c>
    </row>
    <row r="88" spans="1:7" x14ac:dyDescent="0.25">
      <c r="A88" s="84" t="s">
        <v>289</v>
      </c>
      <c r="B88" s="203"/>
      <c r="C88" s="203"/>
      <c r="D88" s="203">
        <v>0</v>
      </c>
      <c r="E88" s="203"/>
      <c r="F88" s="203"/>
      <c r="G88" s="203">
        <v>0</v>
      </c>
    </row>
    <row r="89" spans="1:7" x14ac:dyDescent="0.25">
      <c r="A89" s="84" t="s">
        <v>290</v>
      </c>
      <c r="B89" s="203"/>
      <c r="C89" s="203"/>
      <c r="D89" s="203">
        <v>0</v>
      </c>
      <c r="E89" s="203"/>
      <c r="F89" s="203"/>
      <c r="G89" s="203">
        <v>0</v>
      </c>
    </row>
    <row r="90" spans="1:7" x14ac:dyDescent="0.25">
      <c r="A90" s="84" t="s">
        <v>291</v>
      </c>
      <c r="B90" s="203"/>
      <c r="C90" s="203"/>
      <c r="D90" s="203">
        <v>0</v>
      </c>
      <c r="E90" s="203"/>
      <c r="F90" s="203"/>
      <c r="G90" s="203">
        <v>0</v>
      </c>
    </row>
    <row r="91" spans="1:7" x14ac:dyDescent="0.25">
      <c r="A91" s="84" t="s">
        <v>292</v>
      </c>
      <c r="B91" s="203"/>
      <c r="C91" s="203"/>
      <c r="D91" s="203">
        <v>0</v>
      </c>
      <c r="E91" s="203"/>
      <c r="F91" s="203"/>
      <c r="G91" s="203">
        <v>0</v>
      </c>
    </row>
    <row r="92" spans="1:7" x14ac:dyDescent="0.25">
      <c r="A92" s="84" t="s">
        <v>293</v>
      </c>
      <c r="B92" s="203"/>
      <c r="C92" s="203"/>
      <c r="D92" s="203">
        <v>0</v>
      </c>
      <c r="E92" s="203"/>
      <c r="F92" s="203"/>
      <c r="G92" s="203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2">SUM(C94:C102)</f>
        <v>0</v>
      </c>
      <c r="D93" s="80">
        <f t="shared" si="12"/>
        <v>0</v>
      </c>
      <c r="E93" s="80">
        <f t="shared" si="12"/>
        <v>0</v>
      </c>
      <c r="F93" s="80">
        <f t="shared" si="12"/>
        <v>0</v>
      </c>
      <c r="G93" s="80">
        <f t="shared" si="12"/>
        <v>0</v>
      </c>
    </row>
    <row r="94" spans="1:7" x14ac:dyDescent="0.25">
      <c r="A94" s="84" t="s">
        <v>295</v>
      </c>
      <c r="B94" s="204"/>
      <c r="C94" s="204"/>
      <c r="D94" s="204">
        <v>0</v>
      </c>
      <c r="E94" s="204"/>
      <c r="F94" s="204"/>
      <c r="G94" s="204">
        <v>0</v>
      </c>
    </row>
    <row r="95" spans="1:7" x14ac:dyDescent="0.25">
      <c r="A95" s="84" t="s">
        <v>296</v>
      </c>
      <c r="B95" s="204"/>
      <c r="C95" s="204"/>
      <c r="D95" s="204">
        <v>0</v>
      </c>
      <c r="E95" s="204"/>
      <c r="F95" s="204"/>
      <c r="G95" s="204">
        <v>0</v>
      </c>
    </row>
    <row r="96" spans="1:7" x14ac:dyDescent="0.25">
      <c r="A96" s="84" t="s">
        <v>297</v>
      </c>
      <c r="B96" s="204"/>
      <c r="C96" s="204"/>
      <c r="D96" s="204">
        <v>0</v>
      </c>
      <c r="E96" s="204"/>
      <c r="F96" s="204"/>
      <c r="G96" s="204">
        <v>0</v>
      </c>
    </row>
    <row r="97" spans="1:7" x14ac:dyDescent="0.25">
      <c r="A97" s="84" t="s">
        <v>298</v>
      </c>
      <c r="B97" s="204"/>
      <c r="C97" s="204"/>
      <c r="D97" s="204">
        <v>0</v>
      </c>
      <c r="E97" s="204"/>
      <c r="F97" s="204"/>
      <c r="G97" s="204">
        <v>0</v>
      </c>
    </row>
    <row r="98" spans="1:7" x14ac:dyDescent="0.25">
      <c r="A98" s="42" t="s">
        <v>299</v>
      </c>
      <c r="B98" s="204"/>
      <c r="C98" s="204"/>
      <c r="D98" s="204">
        <v>0</v>
      </c>
      <c r="E98" s="204"/>
      <c r="F98" s="204"/>
      <c r="G98" s="204">
        <v>0</v>
      </c>
    </row>
    <row r="99" spans="1:7" x14ac:dyDescent="0.25">
      <c r="A99" s="84" t="s">
        <v>300</v>
      </c>
      <c r="B99" s="204"/>
      <c r="C99" s="204"/>
      <c r="D99" s="204">
        <v>0</v>
      </c>
      <c r="E99" s="204"/>
      <c r="F99" s="204"/>
      <c r="G99" s="204">
        <v>0</v>
      </c>
    </row>
    <row r="100" spans="1:7" x14ac:dyDescent="0.25">
      <c r="A100" s="84" t="s">
        <v>301</v>
      </c>
      <c r="B100" s="204"/>
      <c r="C100" s="204"/>
      <c r="D100" s="204">
        <v>0</v>
      </c>
      <c r="E100" s="204"/>
      <c r="F100" s="204"/>
      <c r="G100" s="204">
        <v>0</v>
      </c>
    </row>
    <row r="101" spans="1:7" x14ac:dyDescent="0.25">
      <c r="A101" s="84" t="s">
        <v>302</v>
      </c>
      <c r="B101" s="204"/>
      <c r="C101" s="204"/>
      <c r="D101" s="204">
        <v>0</v>
      </c>
      <c r="E101" s="204"/>
      <c r="F101" s="204"/>
      <c r="G101" s="204">
        <v>0</v>
      </c>
    </row>
    <row r="102" spans="1:7" x14ac:dyDescent="0.25">
      <c r="A102" s="84" t="s">
        <v>303</v>
      </c>
      <c r="B102" s="204"/>
      <c r="C102" s="204"/>
      <c r="D102" s="204">
        <v>0</v>
      </c>
      <c r="E102" s="204"/>
      <c r="F102" s="204"/>
      <c r="G102" s="204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3">SUM(D104:D112)</f>
        <v>0</v>
      </c>
      <c r="E103" s="80">
        <f t="shared" si="13"/>
        <v>0</v>
      </c>
      <c r="F103" s="80">
        <f t="shared" si="13"/>
        <v>0</v>
      </c>
      <c r="G103" s="80">
        <f t="shared" si="13"/>
        <v>0</v>
      </c>
    </row>
    <row r="104" spans="1:7" x14ac:dyDescent="0.25">
      <c r="A104" s="84" t="s">
        <v>305</v>
      </c>
      <c r="B104" s="205"/>
      <c r="C104" s="205"/>
      <c r="D104" s="205">
        <v>0</v>
      </c>
      <c r="E104" s="205"/>
      <c r="F104" s="205"/>
      <c r="G104" s="205">
        <v>0</v>
      </c>
    </row>
    <row r="105" spans="1:7" x14ac:dyDescent="0.25">
      <c r="A105" s="84" t="s">
        <v>306</v>
      </c>
      <c r="B105" s="205"/>
      <c r="C105" s="205"/>
      <c r="D105" s="205">
        <v>0</v>
      </c>
      <c r="E105" s="205"/>
      <c r="F105" s="205"/>
      <c r="G105" s="205">
        <v>0</v>
      </c>
    </row>
    <row r="106" spans="1:7" x14ac:dyDescent="0.25">
      <c r="A106" s="84" t="s">
        <v>307</v>
      </c>
      <c r="B106" s="205"/>
      <c r="C106" s="205"/>
      <c r="D106" s="205">
        <v>0</v>
      </c>
      <c r="E106" s="205"/>
      <c r="F106" s="205"/>
      <c r="G106" s="205">
        <v>0</v>
      </c>
    </row>
    <row r="107" spans="1:7" x14ac:dyDescent="0.25">
      <c r="A107" s="84" t="s">
        <v>308</v>
      </c>
      <c r="B107" s="205"/>
      <c r="C107" s="205"/>
      <c r="D107" s="205">
        <v>0</v>
      </c>
      <c r="E107" s="205"/>
      <c r="F107" s="205"/>
      <c r="G107" s="205">
        <v>0</v>
      </c>
    </row>
    <row r="108" spans="1:7" x14ac:dyDescent="0.25">
      <c r="A108" s="84" t="s">
        <v>309</v>
      </c>
      <c r="B108" s="205"/>
      <c r="C108" s="205"/>
      <c r="D108" s="205">
        <v>0</v>
      </c>
      <c r="E108" s="205"/>
      <c r="F108" s="205"/>
      <c r="G108" s="205">
        <v>0</v>
      </c>
    </row>
    <row r="109" spans="1:7" x14ac:dyDescent="0.25">
      <c r="A109" s="84" t="s">
        <v>310</v>
      </c>
      <c r="B109" s="205"/>
      <c r="C109" s="205"/>
      <c r="D109" s="205">
        <v>0</v>
      </c>
      <c r="E109" s="205"/>
      <c r="F109" s="205"/>
      <c r="G109" s="205">
        <v>0</v>
      </c>
    </row>
    <row r="110" spans="1:7" x14ac:dyDescent="0.25">
      <c r="A110" s="84" t="s">
        <v>311</v>
      </c>
      <c r="B110" s="205"/>
      <c r="C110" s="205"/>
      <c r="D110" s="205">
        <v>0</v>
      </c>
      <c r="E110" s="205"/>
      <c r="F110" s="205"/>
      <c r="G110" s="205">
        <v>0</v>
      </c>
    </row>
    <row r="111" spans="1:7" x14ac:dyDescent="0.25">
      <c r="A111" s="84" t="s">
        <v>312</v>
      </c>
      <c r="B111" s="205"/>
      <c r="C111" s="205"/>
      <c r="D111" s="205">
        <v>0</v>
      </c>
      <c r="E111" s="205"/>
      <c r="F111" s="205"/>
      <c r="G111" s="205">
        <v>0</v>
      </c>
    </row>
    <row r="112" spans="1:7" x14ac:dyDescent="0.25">
      <c r="A112" s="84" t="s">
        <v>313</v>
      </c>
      <c r="B112" s="205"/>
      <c r="C112" s="205"/>
      <c r="D112" s="205">
        <v>0</v>
      </c>
      <c r="E112" s="205"/>
      <c r="F112" s="205"/>
      <c r="G112" s="205"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14">SUM(C114:C122)</f>
        <v>0</v>
      </c>
      <c r="D113" s="80">
        <f t="shared" si="14"/>
        <v>0</v>
      </c>
      <c r="E113" s="80">
        <f t="shared" si="14"/>
        <v>0</v>
      </c>
      <c r="F113" s="80">
        <f t="shared" si="14"/>
        <v>0</v>
      </c>
      <c r="G113" s="80">
        <f t="shared" si="14"/>
        <v>0</v>
      </c>
    </row>
    <row r="114" spans="1:7" x14ac:dyDescent="0.25">
      <c r="A114" s="84" t="s">
        <v>315</v>
      </c>
      <c r="B114" s="206"/>
      <c r="C114" s="206"/>
      <c r="D114" s="206">
        <v>0</v>
      </c>
      <c r="E114" s="206"/>
      <c r="F114" s="206"/>
      <c r="G114" s="206">
        <v>0</v>
      </c>
    </row>
    <row r="115" spans="1:7" x14ac:dyDescent="0.25">
      <c r="A115" s="84" t="s">
        <v>316</v>
      </c>
      <c r="B115" s="206"/>
      <c r="C115" s="206"/>
      <c r="D115" s="206">
        <v>0</v>
      </c>
      <c r="E115" s="206"/>
      <c r="F115" s="206"/>
      <c r="G115" s="206">
        <v>0</v>
      </c>
    </row>
    <row r="116" spans="1:7" x14ac:dyDescent="0.25">
      <c r="A116" s="84" t="s">
        <v>317</v>
      </c>
      <c r="B116" s="206"/>
      <c r="C116" s="206"/>
      <c r="D116" s="206">
        <v>0</v>
      </c>
      <c r="E116" s="206"/>
      <c r="F116" s="206"/>
      <c r="G116" s="206">
        <v>0</v>
      </c>
    </row>
    <row r="117" spans="1:7" x14ac:dyDescent="0.25">
      <c r="A117" s="84" t="s">
        <v>318</v>
      </c>
      <c r="B117" s="206"/>
      <c r="C117" s="206"/>
      <c r="D117" s="206">
        <v>0</v>
      </c>
      <c r="E117" s="206"/>
      <c r="F117" s="206"/>
      <c r="G117" s="206">
        <v>0</v>
      </c>
    </row>
    <row r="118" spans="1:7" x14ac:dyDescent="0.25">
      <c r="A118" s="84" t="s">
        <v>319</v>
      </c>
      <c r="B118" s="206"/>
      <c r="C118" s="206"/>
      <c r="D118" s="206">
        <v>0</v>
      </c>
      <c r="E118" s="206"/>
      <c r="F118" s="206"/>
      <c r="G118" s="206">
        <v>0</v>
      </c>
    </row>
    <row r="119" spans="1:7" x14ac:dyDescent="0.25">
      <c r="A119" s="84" t="s">
        <v>320</v>
      </c>
      <c r="B119" s="206"/>
      <c r="C119" s="206"/>
      <c r="D119" s="206">
        <v>0</v>
      </c>
      <c r="E119" s="206"/>
      <c r="F119" s="206"/>
      <c r="G119" s="206">
        <v>0</v>
      </c>
    </row>
    <row r="120" spans="1:7" x14ac:dyDescent="0.25">
      <c r="A120" s="84" t="s">
        <v>321</v>
      </c>
      <c r="B120" s="206"/>
      <c r="C120" s="206"/>
      <c r="D120" s="206">
        <v>0</v>
      </c>
      <c r="E120" s="206"/>
      <c r="F120" s="206"/>
      <c r="G120" s="206">
        <v>0</v>
      </c>
    </row>
    <row r="121" spans="1:7" x14ac:dyDescent="0.25">
      <c r="A121" s="84" t="s">
        <v>322</v>
      </c>
      <c r="B121" s="206"/>
      <c r="C121" s="206"/>
      <c r="D121" s="206">
        <v>0</v>
      </c>
      <c r="E121" s="206"/>
      <c r="F121" s="206"/>
      <c r="G121" s="206">
        <v>0</v>
      </c>
    </row>
    <row r="122" spans="1:7" x14ac:dyDescent="0.25">
      <c r="A122" s="84" t="s">
        <v>323</v>
      </c>
      <c r="B122" s="206"/>
      <c r="C122" s="206"/>
      <c r="D122" s="206">
        <v>0</v>
      </c>
      <c r="E122" s="206"/>
      <c r="F122" s="206"/>
      <c r="G122" s="206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15">SUM(C124:C132)</f>
        <v>0</v>
      </c>
      <c r="D123" s="80">
        <f t="shared" si="15"/>
        <v>0</v>
      </c>
      <c r="E123" s="80">
        <f t="shared" si="15"/>
        <v>0</v>
      </c>
      <c r="F123" s="80">
        <f t="shared" si="15"/>
        <v>0</v>
      </c>
      <c r="G123" s="80">
        <f t="shared" si="15"/>
        <v>0</v>
      </c>
    </row>
    <row r="124" spans="1:7" x14ac:dyDescent="0.25">
      <c r="A124" s="84" t="s">
        <v>325</v>
      </c>
      <c r="B124" s="207"/>
      <c r="C124" s="207"/>
      <c r="D124" s="207">
        <v>0</v>
      </c>
      <c r="E124" s="207"/>
      <c r="F124" s="207"/>
      <c r="G124" s="207">
        <v>0</v>
      </c>
    </row>
    <row r="125" spans="1:7" x14ac:dyDescent="0.25">
      <c r="A125" s="84" t="s">
        <v>326</v>
      </c>
      <c r="B125" s="207"/>
      <c r="C125" s="207"/>
      <c r="D125" s="207">
        <v>0</v>
      </c>
      <c r="E125" s="207"/>
      <c r="F125" s="207"/>
      <c r="G125" s="207">
        <v>0</v>
      </c>
    </row>
    <row r="126" spans="1:7" x14ac:dyDescent="0.25">
      <c r="A126" s="84" t="s">
        <v>327</v>
      </c>
      <c r="B126" s="207"/>
      <c r="C126" s="207"/>
      <c r="D126" s="207">
        <v>0</v>
      </c>
      <c r="E126" s="207"/>
      <c r="F126" s="207"/>
      <c r="G126" s="207">
        <v>0</v>
      </c>
    </row>
    <row r="127" spans="1:7" x14ac:dyDescent="0.25">
      <c r="A127" s="84" t="s">
        <v>328</v>
      </c>
      <c r="B127" s="207"/>
      <c r="C127" s="207"/>
      <c r="D127" s="207">
        <v>0</v>
      </c>
      <c r="E127" s="207"/>
      <c r="F127" s="207"/>
      <c r="G127" s="207">
        <v>0</v>
      </c>
    </row>
    <row r="128" spans="1:7" x14ac:dyDescent="0.25">
      <c r="A128" s="84" t="s">
        <v>329</v>
      </c>
      <c r="B128" s="207"/>
      <c r="C128" s="207"/>
      <c r="D128" s="207">
        <v>0</v>
      </c>
      <c r="E128" s="207"/>
      <c r="F128" s="207"/>
      <c r="G128" s="207">
        <v>0</v>
      </c>
    </row>
    <row r="129" spans="1:7" x14ac:dyDescent="0.25">
      <c r="A129" s="84" t="s">
        <v>330</v>
      </c>
      <c r="B129" s="207"/>
      <c r="C129" s="207"/>
      <c r="D129" s="207">
        <v>0</v>
      </c>
      <c r="E129" s="207"/>
      <c r="F129" s="207"/>
      <c r="G129" s="207">
        <v>0</v>
      </c>
    </row>
    <row r="130" spans="1:7" x14ac:dyDescent="0.25">
      <c r="A130" s="84" t="s">
        <v>331</v>
      </c>
      <c r="B130" s="207"/>
      <c r="C130" s="207"/>
      <c r="D130" s="207">
        <v>0</v>
      </c>
      <c r="E130" s="207"/>
      <c r="F130" s="207"/>
      <c r="G130" s="207">
        <v>0</v>
      </c>
    </row>
    <row r="131" spans="1:7" x14ac:dyDescent="0.25">
      <c r="A131" s="84" t="s">
        <v>332</v>
      </c>
      <c r="B131" s="207"/>
      <c r="C131" s="207"/>
      <c r="D131" s="207">
        <v>0</v>
      </c>
      <c r="E131" s="207"/>
      <c r="F131" s="207"/>
      <c r="G131" s="207">
        <v>0</v>
      </c>
    </row>
    <row r="132" spans="1:7" x14ac:dyDescent="0.25">
      <c r="A132" s="84" t="s">
        <v>333</v>
      </c>
      <c r="B132" s="207"/>
      <c r="C132" s="207"/>
      <c r="D132" s="207">
        <v>0</v>
      </c>
      <c r="E132" s="207"/>
      <c r="F132" s="207"/>
      <c r="G132" s="207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 x14ac:dyDescent="0.25">
      <c r="A134" s="84" t="s">
        <v>335</v>
      </c>
      <c r="B134" s="208"/>
      <c r="C134" s="208"/>
      <c r="D134" s="208">
        <v>0</v>
      </c>
      <c r="E134" s="208"/>
      <c r="F134" s="208"/>
      <c r="G134" s="208">
        <v>0</v>
      </c>
    </row>
    <row r="135" spans="1:7" x14ac:dyDescent="0.25">
      <c r="A135" s="84" t="s">
        <v>336</v>
      </c>
      <c r="B135" s="208"/>
      <c r="C135" s="208"/>
      <c r="D135" s="208">
        <v>0</v>
      </c>
      <c r="E135" s="208"/>
      <c r="F135" s="208"/>
      <c r="G135" s="208">
        <v>0</v>
      </c>
    </row>
    <row r="136" spans="1:7" x14ac:dyDescent="0.25">
      <c r="A136" s="84" t="s">
        <v>337</v>
      </c>
      <c r="B136" s="208"/>
      <c r="C136" s="208"/>
      <c r="D136" s="208">
        <v>0</v>
      </c>
      <c r="E136" s="208"/>
      <c r="F136" s="208"/>
      <c r="G136" s="208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 x14ac:dyDescent="0.25">
      <c r="A138" s="84" t="s">
        <v>339</v>
      </c>
      <c r="B138" s="209"/>
      <c r="C138" s="209"/>
      <c r="D138" s="209">
        <v>0</v>
      </c>
      <c r="E138" s="209"/>
      <c r="F138" s="209"/>
      <c r="G138" s="209">
        <v>0</v>
      </c>
    </row>
    <row r="139" spans="1:7" x14ac:dyDescent="0.25">
      <c r="A139" s="84" t="s">
        <v>340</v>
      </c>
      <c r="B139" s="209"/>
      <c r="C139" s="209"/>
      <c r="D139" s="209">
        <v>0</v>
      </c>
      <c r="E139" s="209"/>
      <c r="F139" s="209"/>
      <c r="G139" s="209">
        <v>0</v>
      </c>
    </row>
    <row r="140" spans="1:7" x14ac:dyDescent="0.25">
      <c r="A140" s="84" t="s">
        <v>341</v>
      </c>
      <c r="B140" s="209"/>
      <c r="C140" s="209"/>
      <c r="D140" s="209">
        <v>0</v>
      </c>
      <c r="E140" s="209"/>
      <c r="F140" s="209"/>
      <c r="G140" s="209">
        <v>0</v>
      </c>
    </row>
    <row r="141" spans="1:7" x14ac:dyDescent="0.25">
      <c r="A141" s="84" t="s">
        <v>342</v>
      </c>
      <c r="B141" s="209"/>
      <c r="C141" s="209"/>
      <c r="D141" s="209">
        <v>0</v>
      </c>
      <c r="E141" s="209"/>
      <c r="F141" s="209"/>
      <c r="G141" s="209">
        <v>0</v>
      </c>
    </row>
    <row r="142" spans="1:7" x14ac:dyDescent="0.25">
      <c r="A142" s="84" t="s">
        <v>343</v>
      </c>
      <c r="B142" s="209"/>
      <c r="C142" s="209"/>
      <c r="D142" s="209">
        <v>0</v>
      </c>
      <c r="E142" s="209"/>
      <c r="F142" s="209"/>
      <c r="G142" s="209">
        <v>0</v>
      </c>
    </row>
    <row r="143" spans="1:7" x14ac:dyDescent="0.25">
      <c r="A143" s="84" t="s">
        <v>3301</v>
      </c>
      <c r="B143" s="209"/>
      <c r="C143" s="209"/>
      <c r="D143" s="209">
        <v>0</v>
      </c>
      <c r="E143" s="209"/>
      <c r="F143" s="209"/>
      <c r="G143" s="209">
        <v>0</v>
      </c>
    </row>
    <row r="144" spans="1:7" x14ac:dyDescent="0.25">
      <c r="A144" s="84" t="s">
        <v>345</v>
      </c>
      <c r="B144" s="209"/>
      <c r="C144" s="209"/>
      <c r="D144" s="209">
        <v>0</v>
      </c>
      <c r="E144" s="209"/>
      <c r="F144" s="209"/>
      <c r="G144" s="209">
        <v>0</v>
      </c>
    </row>
    <row r="145" spans="1:7" x14ac:dyDescent="0.25">
      <c r="A145" s="84" t="s">
        <v>346</v>
      </c>
      <c r="B145" s="209"/>
      <c r="C145" s="209"/>
      <c r="D145" s="209">
        <v>0</v>
      </c>
      <c r="E145" s="209"/>
      <c r="F145" s="209"/>
      <c r="G145" s="209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 x14ac:dyDescent="0.25">
      <c r="A147" s="84" t="s">
        <v>348</v>
      </c>
      <c r="B147" s="210"/>
      <c r="C147" s="210"/>
      <c r="D147" s="210">
        <v>0</v>
      </c>
      <c r="E147" s="210"/>
      <c r="F147" s="210"/>
      <c r="G147" s="210">
        <v>0</v>
      </c>
    </row>
    <row r="148" spans="1:7" x14ac:dyDescent="0.25">
      <c r="A148" s="84" t="s">
        <v>349</v>
      </c>
      <c r="B148" s="210"/>
      <c r="C148" s="210"/>
      <c r="D148" s="210">
        <v>0</v>
      </c>
      <c r="E148" s="210"/>
      <c r="F148" s="210"/>
      <c r="G148" s="210">
        <v>0</v>
      </c>
    </row>
    <row r="149" spans="1:7" x14ac:dyDescent="0.25">
      <c r="A149" s="84" t="s">
        <v>350</v>
      </c>
      <c r="B149" s="210"/>
      <c r="C149" s="210"/>
      <c r="D149" s="210">
        <v>0</v>
      </c>
      <c r="E149" s="210"/>
      <c r="F149" s="210"/>
      <c r="G149" s="210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 x14ac:dyDescent="0.25">
      <c r="A151" s="84" t="s">
        <v>352</v>
      </c>
      <c r="B151" s="211"/>
      <c r="C151" s="211"/>
      <c r="D151" s="211">
        <v>0</v>
      </c>
      <c r="E151" s="211"/>
      <c r="F151" s="211"/>
      <c r="G151" s="211">
        <v>0</v>
      </c>
    </row>
    <row r="152" spans="1:7" x14ac:dyDescent="0.25">
      <c r="A152" s="84" t="s">
        <v>353</v>
      </c>
      <c r="B152" s="211"/>
      <c r="C152" s="211"/>
      <c r="D152" s="211">
        <v>0</v>
      </c>
      <c r="E152" s="211"/>
      <c r="F152" s="211"/>
      <c r="G152" s="211">
        <v>0</v>
      </c>
    </row>
    <row r="153" spans="1:7" x14ac:dyDescent="0.25">
      <c r="A153" s="84" t="s">
        <v>354</v>
      </c>
      <c r="B153" s="211"/>
      <c r="C153" s="211"/>
      <c r="D153" s="211">
        <v>0</v>
      </c>
      <c r="E153" s="211"/>
      <c r="F153" s="211"/>
      <c r="G153" s="211">
        <v>0</v>
      </c>
    </row>
    <row r="154" spans="1:7" x14ac:dyDescent="0.25">
      <c r="A154" s="42" t="s">
        <v>355</v>
      </c>
      <c r="B154" s="211"/>
      <c r="C154" s="211"/>
      <c r="D154" s="211">
        <v>0</v>
      </c>
      <c r="E154" s="211"/>
      <c r="F154" s="211"/>
      <c r="G154" s="211">
        <v>0</v>
      </c>
    </row>
    <row r="155" spans="1:7" x14ac:dyDescent="0.25">
      <c r="A155" s="84" t="s">
        <v>356</v>
      </c>
      <c r="B155" s="211"/>
      <c r="C155" s="211"/>
      <c r="D155" s="211">
        <v>0</v>
      </c>
      <c r="E155" s="211"/>
      <c r="F155" s="211"/>
      <c r="G155" s="211">
        <v>0</v>
      </c>
    </row>
    <row r="156" spans="1:7" x14ac:dyDescent="0.25">
      <c r="A156" s="84" t="s">
        <v>357</v>
      </c>
      <c r="B156" s="211"/>
      <c r="C156" s="211"/>
      <c r="D156" s="211">
        <v>0</v>
      </c>
      <c r="E156" s="211"/>
      <c r="F156" s="211"/>
      <c r="G156" s="211">
        <v>0</v>
      </c>
    </row>
    <row r="157" spans="1:7" x14ac:dyDescent="0.25">
      <c r="A157" s="84" t="s">
        <v>358</v>
      </c>
      <c r="B157" s="211"/>
      <c r="C157" s="211"/>
      <c r="D157" s="211">
        <v>0</v>
      </c>
      <c r="E157" s="211"/>
      <c r="F157" s="211"/>
      <c r="G157" s="211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2873412.3600000003</v>
      </c>
      <c r="C159" s="79">
        <f t="shared" ref="C159:G159" si="20">C9+C84</f>
        <v>0</v>
      </c>
      <c r="D159" s="79">
        <f t="shared" si="20"/>
        <v>2873412.3600000003</v>
      </c>
      <c r="E159" s="79">
        <f t="shared" si="20"/>
        <v>2684849.71</v>
      </c>
      <c r="F159" s="79">
        <f t="shared" si="20"/>
        <v>2684849.71</v>
      </c>
      <c r="G159" s="79">
        <f t="shared" si="20"/>
        <v>188562.65000000008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2873412.3600000003</v>
      </c>
      <c r="Q2" s="18">
        <f>'Formato 6 a)'!C9</f>
        <v>0</v>
      </c>
      <c r="R2" s="18">
        <f>'Formato 6 a)'!D9</f>
        <v>2873412.3600000003</v>
      </c>
      <c r="S2" s="18">
        <f>'Formato 6 a)'!E9</f>
        <v>2684849.71</v>
      </c>
      <c r="T2" s="18">
        <f>'Formato 6 a)'!F9</f>
        <v>2684849.71</v>
      </c>
      <c r="U2" s="18">
        <f>'Formato 6 a)'!G9</f>
        <v>188562.65000000008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1961586.4</v>
      </c>
      <c r="Q3" s="18">
        <f>'Formato 6 a)'!C10</f>
        <v>8000</v>
      </c>
      <c r="R3" s="18">
        <f>'Formato 6 a)'!D10</f>
        <v>1969586.4</v>
      </c>
      <c r="S3" s="18">
        <f>'Formato 6 a)'!E10</f>
        <v>1847321.3399999999</v>
      </c>
      <c r="T3" s="18">
        <f>'Formato 6 a)'!F10</f>
        <v>1847321.3399999999</v>
      </c>
      <c r="U3" s="18">
        <f>'Formato 6 a)'!G10</f>
        <v>122265.06000000007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1125384</v>
      </c>
      <c r="Q4" s="18">
        <f>'Formato 6 a)'!C11</f>
        <v>0</v>
      </c>
      <c r="R4" s="18">
        <f>'Formato 6 a)'!D11</f>
        <v>1125384</v>
      </c>
      <c r="S4" s="18">
        <f>'Formato 6 a)'!E11</f>
        <v>1094005.69</v>
      </c>
      <c r="T4" s="18">
        <f>'Formato 6 a)'!F11</f>
        <v>1094005.69</v>
      </c>
      <c r="U4" s="18">
        <f>'Formato 6 a)'!G11</f>
        <v>31378.310000000056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302386.40000000002</v>
      </c>
      <c r="Q5" s="18">
        <f>'Formato 6 a)'!C12</f>
        <v>8000</v>
      </c>
      <c r="R5" s="18">
        <f>'Formato 6 a)'!D12</f>
        <v>310386.40000000002</v>
      </c>
      <c r="S5" s="18">
        <f>'Formato 6 a)'!E12</f>
        <v>290357.77</v>
      </c>
      <c r="T5" s="18">
        <f>'Formato 6 a)'!F12</f>
        <v>290357.77</v>
      </c>
      <c r="U5" s="18">
        <f>'Formato 6 a)'!G12</f>
        <v>20028.630000000005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234200</v>
      </c>
      <c r="Q6" s="18">
        <f>'Formato 6 a)'!C13</f>
        <v>0</v>
      </c>
      <c r="R6" s="18">
        <f>'Formato 6 a)'!D13</f>
        <v>234200</v>
      </c>
      <c r="S6" s="18">
        <f>'Formato 6 a)'!E13</f>
        <v>223458.72</v>
      </c>
      <c r="T6" s="18">
        <f>'Formato 6 a)'!F13</f>
        <v>223458.72</v>
      </c>
      <c r="U6" s="18">
        <f>'Formato 6 a)'!G13</f>
        <v>10741.279999999999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203520</v>
      </c>
      <c r="Q8" s="18">
        <f>'Formato 6 a)'!C15</f>
        <v>0</v>
      </c>
      <c r="R8" s="18">
        <f>'Formato 6 a)'!D15</f>
        <v>203520</v>
      </c>
      <c r="S8" s="18">
        <f>'Formato 6 a)'!E15</f>
        <v>149611.74</v>
      </c>
      <c r="T8" s="18">
        <f>'Formato 6 a)'!F15</f>
        <v>149611.74</v>
      </c>
      <c r="U8" s="18">
        <f>'Formato 6 a)'!G15</f>
        <v>53908.260000000009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96096</v>
      </c>
      <c r="Q10" s="18">
        <f>'Formato 6 a)'!C17</f>
        <v>0</v>
      </c>
      <c r="R10" s="18">
        <f>'Formato 6 a)'!D17</f>
        <v>96096</v>
      </c>
      <c r="S10" s="18">
        <f>'Formato 6 a)'!E17</f>
        <v>89887.42</v>
      </c>
      <c r="T10" s="18">
        <f>'Formato 6 a)'!F17</f>
        <v>89887.42</v>
      </c>
      <c r="U10" s="18">
        <f>'Formato 6 a)'!G17</f>
        <v>6208.5800000000017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245000</v>
      </c>
      <c r="Q11" s="18">
        <f>'Formato 6 a)'!C18</f>
        <v>8000</v>
      </c>
      <c r="R11" s="18">
        <f>'Formato 6 a)'!D18</f>
        <v>253000</v>
      </c>
      <c r="S11" s="18">
        <f>'Formato 6 a)'!E18</f>
        <v>215859.12999999998</v>
      </c>
      <c r="T11" s="18">
        <f>'Formato 6 a)'!F18</f>
        <v>215859.12999999998</v>
      </c>
      <c r="U11" s="18">
        <f>'Formato 6 a)'!G18</f>
        <v>37140.87000000001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65000</v>
      </c>
      <c r="Q12" s="18">
        <f>'Formato 6 a)'!C19</f>
        <v>-2000</v>
      </c>
      <c r="R12" s="18">
        <f>'Formato 6 a)'!D19</f>
        <v>63000</v>
      </c>
      <c r="S12" s="18">
        <f>'Formato 6 a)'!E19</f>
        <v>47482.77</v>
      </c>
      <c r="T12" s="18">
        <f>'Formato 6 a)'!F19</f>
        <v>47482.77</v>
      </c>
      <c r="U12" s="18">
        <f>'Formato 6 a)'!G19</f>
        <v>15517.230000000003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50000</v>
      </c>
      <c r="Q13" s="18">
        <f>'Formato 6 a)'!C20</f>
        <v>0</v>
      </c>
      <c r="R13" s="18">
        <f>'Formato 6 a)'!D20</f>
        <v>50000</v>
      </c>
      <c r="S13" s="18">
        <f>'Formato 6 a)'!E20</f>
        <v>37504.18</v>
      </c>
      <c r="T13" s="18">
        <f>'Formato 6 a)'!F20</f>
        <v>37504.18</v>
      </c>
      <c r="U13" s="18">
        <f>'Formato 6 a)'!G20</f>
        <v>12495.82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15000</v>
      </c>
      <c r="Q16" s="18">
        <f>'Formato 6 a)'!C23</f>
        <v>0</v>
      </c>
      <c r="R16" s="18">
        <f>'Formato 6 a)'!D23</f>
        <v>15000</v>
      </c>
      <c r="S16" s="18">
        <f>'Formato 6 a)'!E23</f>
        <v>11982.7</v>
      </c>
      <c r="T16" s="18">
        <f>'Formato 6 a)'!F23</f>
        <v>11982.7</v>
      </c>
      <c r="U16" s="18">
        <f>'Formato 6 a)'!G23</f>
        <v>3017.2999999999993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</v>
      </c>
      <c r="Q17" s="18">
        <f>'Formato 6 a)'!C24</f>
        <v>10000</v>
      </c>
      <c r="R17" s="18">
        <f>'Formato 6 a)'!D24</f>
        <v>80000</v>
      </c>
      <c r="S17" s="18">
        <f>'Formato 6 a)'!E24</f>
        <v>74578.33</v>
      </c>
      <c r="T17" s="18">
        <f>'Formato 6 a)'!F24</f>
        <v>74578.33</v>
      </c>
      <c r="U17" s="18">
        <f>'Formato 6 a)'!G24</f>
        <v>5421.6699999999983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35000</v>
      </c>
      <c r="Q18" s="18">
        <f>'Formato 6 a)'!C25</f>
        <v>0</v>
      </c>
      <c r="R18" s="18">
        <f>'Formato 6 a)'!D25</f>
        <v>35000</v>
      </c>
      <c r="S18" s="18">
        <f>'Formato 6 a)'!E25</f>
        <v>34594.129999999997</v>
      </c>
      <c r="T18" s="18">
        <f>'Formato 6 a)'!F25</f>
        <v>34594.129999999997</v>
      </c>
      <c r="U18" s="18">
        <f>'Formato 6 a)'!G25</f>
        <v>405.87000000000262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10000</v>
      </c>
      <c r="Q20" s="18">
        <f>'Formato 6 a)'!C27</f>
        <v>0</v>
      </c>
      <c r="R20" s="18">
        <f>'Formato 6 a)'!D27</f>
        <v>10000</v>
      </c>
      <c r="S20" s="18">
        <f>'Formato 6 a)'!E27</f>
        <v>9717.02</v>
      </c>
      <c r="T20" s="18">
        <f>'Formato 6 a)'!F27</f>
        <v>9717.02</v>
      </c>
      <c r="U20" s="18">
        <f>'Formato 6 a)'!G27</f>
        <v>282.97999999999956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539161.76</v>
      </c>
      <c r="Q21" s="18">
        <f>'Formato 6 a)'!C28</f>
        <v>-16000</v>
      </c>
      <c r="R21" s="18">
        <f>'Formato 6 a)'!D28</f>
        <v>523161.76</v>
      </c>
      <c r="S21" s="18">
        <f>'Formato 6 a)'!E28</f>
        <v>496932.24</v>
      </c>
      <c r="T21" s="18">
        <f>'Formato 6 a)'!F28</f>
        <v>496932.24</v>
      </c>
      <c r="U21" s="18">
        <f>'Formato 6 a)'!G28</f>
        <v>26229.51999999999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50000</v>
      </c>
      <c r="Q22" s="18">
        <f>'Formato 6 a)'!C29</f>
        <v>-10000</v>
      </c>
      <c r="R22" s="18">
        <f>'Formato 6 a)'!D29</f>
        <v>40000</v>
      </c>
      <c r="S22" s="18">
        <f>'Formato 6 a)'!E29</f>
        <v>35558</v>
      </c>
      <c r="T22" s="18">
        <f>'Formato 6 a)'!F29</f>
        <v>35558</v>
      </c>
      <c r="U22" s="18">
        <f>'Formato 6 a)'!G29</f>
        <v>4442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23000</v>
      </c>
      <c r="Q25" s="18">
        <f>'Formato 6 a)'!C32</f>
        <v>-1000</v>
      </c>
      <c r="R25" s="18">
        <f>'Formato 6 a)'!D32</f>
        <v>22000</v>
      </c>
      <c r="S25" s="18">
        <f>'Formato 6 a)'!E32</f>
        <v>17472.22</v>
      </c>
      <c r="T25" s="18">
        <f>'Formato 6 a)'!F32</f>
        <v>17472.22</v>
      </c>
      <c r="U25" s="18">
        <f>'Formato 6 a)'!G32</f>
        <v>4527.7799999999988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55000</v>
      </c>
      <c r="Q26" s="18">
        <f>'Formato 6 a)'!C33</f>
        <v>0</v>
      </c>
      <c r="R26" s="18">
        <f>'Formato 6 a)'!D33</f>
        <v>55000</v>
      </c>
      <c r="S26" s="18">
        <f>'Formato 6 a)'!E33</f>
        <v>47652.33</v>
      </c>
      <c r="T26" s="18">
        <f>'Formato 6 a)'!F33</f>
        <v>47652.33</v>
      </c>
      <c r="U26" s="18">
        <f>'Formato 6 a)'!G33</f>
        <v>7347.6699999999983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15000</v>
      </c>
      <c r="Q27" s="18">
        <f>'Formato 6 a)'!C34</f>
        <v>0</v>
      </c>
      <c r="R27" s="18">
        <f>'Formato 6 a)'!D34</f>
        <v>15000</v>
      </c>
      <c r="S27" s="18">
        <f>'Formato 6 a)'!E34</f>
        <v>11785.6</v>
      </c>
      <c r="T27" s="18">
        <f>'Formato 6 a)'!F34</f>
        <v>11785.6</v>
      </c>
      <c r="U27" s="18">
        <f>'Formato 6 a)'!G34</f>
        <v>3214.3999999999996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10000</v>
      </c>
      <c r="Q28" s="18">
        <f>'Formato 6 a)'!C35</f>
        <v>-5000</v>
      </c>
      <c r="R28" s="18">
        <f>'Formato 6 a)'!D35</f>
        <v>5000</v>
      </c>
      <c r="S28" s="18">
        <f>'Formato 6 a)'!E35</f>
        <v>4853.07</v>
      </c>
      <c r="T28" s="18">
        <f>'Formato 6 a)'!F35</f>
        <v>4853.07</v>
      </c>
      <c r="U28" s="18">
        <f>'Formato 6 a)'!G35</f>
        <v>146.93000000000029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354161.76</v>
      </c>
      <c r="Q29" s="18">
        <f>'Formato 6 a)'!C36</f>
        <v>0</v>
      </c>
      <c r="R29" s="18">
        <f>'Formato 6 a)'!D36</f>
        <v>354161.76</v>
      </c>
      <c r="S29" s="18">
        <f>'Formato 6 a)'!E36</f>
        <v>349789.02</v>
      </c>
      <c r="T29" s="18">
        <f>'Formato 6 a)'!F36</f>
        <v>349789.02</v>
      </c>
      <c r="U29" s="18">
        <f>'Formato 6 a)'!G36</f>
        <v>4372.7399999999907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32000</v>
      </c>
      <c r="Q30" s="18">
        <f>'Formato 6 a)'!C37</f>
        <v>0</v>
      </c>
      <c r="R30" s="18">
        <f>'Formato 6 a)'!D37</f>
        <v>32000</v>
      </c>
      <c r="S30" s="18">
        <f>'Formato 6 a)'!E37</f>
        <v>29822</v>
      </c>
      <c r="T30" s="18">
        <f>'Formato 6 a)'!F37</f>
        <v>29822</v>
      </c>
      <c r="U30" s="18">
        <f>'Formato 6 a)'!G37</f>
        <v>2178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127664.2</v>
      </c>
      <c r="Q41" s="18">
        <f>'Formato 6 a)'!C48</f>
        <v>0</v>
      </c>
      <c r="R41" s="18">
        <f>'Formato 6 a)'!D48</f>
        <v>127664.2</v>
      </c>
      <c r="S41" s="18">
        <f>'Formato 6 a)'!E48</f>
        <v>124737</v>
      </c>
      <c r="T41" s="18">
        <f>'Formato 6 a)'!F48</f>
        <v>124737</v>
      </c>
      <c r="U41" s="18">
        <f>'Formato 6 a)'!G48</f>
        <v>2927.1999999999971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28000</v>
      </c>
      <c r="Q42" s="18">
        <f>'Formato 6 a)'!C49</f>
        <v>0</v>
      </c>
      <c r="R42" s="18">
        <f>'Formato 6 a)'!D49</f>
        <v>28000</v>
      </c>
      <c r="S42" s="18">
        <f>'Formato 6 a)'!E49</f>
        <v>26836</v>
      </c>
      <c r="T42" s="18">
        <f>'Formato 6 a)'!F49</f>
        <v>26836</v>
      </c>
      <c r="U42" s="18">
        <f>'Formato 6 a)'!G49</f>
        <v>1164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99664.2</v>
      </c>
      <c r="Q43" s="18">
        <f>'Formato 6 a)'!C50</f>
        <v>0</v>
      </c>
      <c r="R43" s="18">
        <f>'Formato 6 a)'!D50</f>
        <v>99664.2</v>
      </c>
      <c r="S43" s="18">
        <f>'Formato 6 a)'!E50</f>
        <v>97901</v>
      </c>
      <c r="T43" s="18">
        <f>'Formato 6 a)'!F50</f>
        <v>97901</v>
      </c>
      <c r="U43" s="18">
        <f>'Formato 6 a)'!G50</f>
        <v>1763.1999999999971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ht="14.25" x14ac:dyDescent="0.4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ht="14.25" x14ac:dyDescent="0.4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2873412.3600000003</v>
      </c>
      <c r="Q150">
        <f>'Formato 6 a)'!C159</f>
        <v>0</v>
      </c>
      <c r="R150">
        <f>'Formato 6 a)'!D159</f>
        <v>2873412.3600000003</v>
      </c>
      <c r="S150">
        <f>'Formato 6 a)'!E159</f>
        <v>2684849.71</v>
      </c>
      <c r="T150">
        <f>'Formato 6 a)'!F159</f>
        <v>2684849.71</v>
      </c>
      <c r="U150">
        <f>'Formato 6 a)'!G159</f>
        <v>188562.65000000008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41" t="s">
        <v>3290</v>
      </c>
      <c r="B1" s="241"/>
      <c r="C1" s="241"/>
      <c r="D1" s="241"/>
      <c r="E1" s="241"/>
      <c r="F1" s="241"/>
      <c r="G1" s="241"/>
    </row>
    <row r="2" spans="1:7" x14ac:dyDescent="0.2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3"/>
      <c r="G2" s="224"/>
    </row>
    <row r="3" spans="1:7" x14ac:dyDescent="0.25">
      <c r="A3" s="225" t="s">
        <v>277</v>
      </c>
      <c r="B3" s="226"/>
      <c r="C3" s="226"/>
      <c r="D3" s="226"/>
      <c r="E3" s="226"/>
      <c r="F3" s="226"/>
      <c r="G3" s="227"/>
    </row>
    <row r="4" spans="1:7" x14ac:dyDescent="0.25">
      <c r="A4" s="225" t="s">
        <v>431</v>
      </c>
      <c r="B4" s="226"/>
      <c r="C4" s="226"/>
      <c r="D4" s="226"/>
      <c r="E4" s="226"/>
      <c r="F4" s="226"/>
      <c r="G4" s="227"/>
    </row>
    <row r="5" spans="1:7" x14ac:dyDescent="0.25">
      <c r="A5" s="228" t="str">
        <f>TRIMESTRE</f>
        <v>Del 1 de enero al 31 de diciembre de 2019 (b)</v>
      </c>
      <c r="B5" s="229"/>
      <c r="C5" s="229"/>
      <c r="D5" s="229"/>
      <c r="E5" s="229"/>
      <c r="F5" s="229"/>
      <c r="G5" s="230"/>
    </row>
    <row r="6" spans="1:7" x14ac:dyDescent="0.25">
      <c r="A6" s="231" t="s">
        <v>118</v>
      </c>
      <c r="B6" s="232"/>
      <c r="C6" s="232"/>
      <c r="D6" s="232"/>
      <c r="E6" s="232"/>
      <c r="F6" s="232"/>
      <c r="G6" s="233"/>
    </row>
    <row r="7" spans="1:7" x14ac:dyDescent="0.25">
      <c r="A7" s="237" t="s">
        <v>0</v>
      </c>
      <c r="B7" s="239" t="s">
        <v>279</v>
      </c>
      <c r="C7" s="239"/>
      <c r="D7" s="239"/>
      <c r="E7" s="239"/>
      <c r="F7" s="239"/>
      <c r="G7" s="243" t="s">
        <v>280</v>
      </c>
    </row>
    <row r="8" spans="1:7" ht="30" x14ac:dyDescent="0.25">
      <c r="A8" s="238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42"/>
    </row>
    <row r="9" spans="1:7" x14ac:dyDescent="0.25">
      <c r="A9" s="52" t="s">
        <v>440</v>
      </c>
      <c r="B9" s="59">
        <f>SUM(B10:GASTO_NE_FIN_01)</f>
        <v>2873412.36</v>
      </c>
      <c r="C9" s="59">
        <f>SUM(C10:GASTO_NE_FIN_02)</f>
        <v>0</v>
      </c>
      <c r="D9" s="59">
        <f>SUM(D10:GASTO_NE_FIN_03)</f>
        <v>2873412.36</v>
      </c>
      <c r="E9" s="59">
        <f>SUM(E10:GASTO_NE_FIN_04)</f>
        <v>2684849.71</v>
      </c>
      <c r="F9" s="59">
        <f>SUM(F10:GASTO_NE_FIN_05)</f>
        <v>2684849.71</v>
      </c>
      <c r="G9" s="59">
        <f>SUM(G10:GASTO_NE_FIN_06)</f>
        <v>188562.64999999991</v>
      </c>
    </row>
    <row r="10" spans="1:7" s="24" customFormat="1" ht="14.25" customHeight="1" x14ac:dyDescent="0.25">
      <c r="A10" s="143" t="s">
        <v>432</v>
      </c>
      <c r="B10" s="213">
        <v>2873412.36</v>
      </c>
      <c r="C10" s="213">
        <v>0</v>
      </c>
      <c r="D10" s="212">
        <v>2873412.36</v>
      </c>
      <c r="E10" s="213">
        <v>2684849.71</v>
      </c>
      <c r="F10" s="213">
        <v>2684849.71</v>
      </c>
      <c r="G10" s="212">
        <v>188562.64999999991</v>
      </c>
    </row>
    <row r="11" spans="1:7" s="24" customFormat="1" x14ac:dyDescent="0.25">
      <c r="A11" s="143" t="s">
        <v>433</v>
      </c>
      <c r="B11" s="60"/>
      <c r="C11" s="60"/>
      <c r="D11" s="60"/>
      <c r="E11" s="60"/>
      <c r="F11" s="60"/>
      <c r="G11" s="77"/>
    </row>
    <row r="12" spans="1:7" s="24" customFormat="1" x14ac:dyDescent="0.25">
      <c r="A12" s="143" t="s">
        <v>434</v>
      </c>
      <c r="B12" s="60"/>
      <c r="C12" s="60"/>
      <c r="D12" s="60"/>
      <c r="E12" s="60"/>
      <c r="F12" s="60"/>
      <c r="G12" s="77"/>
    </row>
    <row r="13" spans="1:7" s="24" customFormat="1" x14ac:dyDescent="0.25">
      <c r="A13" s="143" t="s">
        <v>435</v>
      </c>
      <c r="B13" s="60"/>
      <c r="C13" s="60"/>
      <c r="D13" s="60"/>
      <c r="E13" s="60"/>
      <c r="F13" s="60"/>
      <c r="G13" s="77"/>
    </row>
    <row r="14" spans="1:7" s="24" customFormat="1" x14ac:dyDescent="0.25">
      <c r="A14" s="143" t="s">
        <v>436</v>
      </c>
      <c r="B14" s="60"/>
      <c r="C14" s="60"/>
      <c r="D14" s="60"/>
      <c r="E14" s="60"/>
      <c r="F14" s="60"/>
      <c r="G14" s="77"/>
    </row>
    <row r="15" spans="1:7" s="24" customFormat="1" x14ac:dyDescent="0.25">
      <c r="A15" s="143" t="s">
        <v>437</v>
      </c>
      <c r="B15" s="60"/>
      <c r="C15" s="60"/>
      <c r="D15" s="60"/>
      <c r="E15" s="60"/>
      <c r="F15" s="60"/>
      <c r="G15" s="77"/>
    </row>
    <row r="16" spans="1:7" s="24" customFormat="1" x14ac:dyDescent="0.25">
      <c r="A16" s="143" t="s">
        <v>438</v>
      </c>
      <c r="B16" s="60"/>
      <c r="C16" s="60"/>
      <c r="D16" s="60"/>
      <c r="E16" s="60"/>
      <c r="F16" s="60"/>
      <c r="G16" s="77"/>
    </row>
    <row r="17" spans="1:7" s="24" customFormat="1" x14ac:dyDescent="0.25">
      <c r="A17" s="143" t="s">
        <v>439</v>
      </c>
      <c r="B17" s="60"/>
      <c r="C17" s="60"/>
      <c r="D17" s="60"/>
      <c r="E17" s="60"/>
      <c r="F17" s="60"/>
      <c r="G17" s="77"/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3" t="s">
        <v>432</v>
      </c>
      <c r="B20" s="60"/>
      <c r="C20" s="60"/>
      <c r="D20" s="60"/>
      <c r="E20" s="60"/>
      <c r="F20" s="60"/>
      <c r="G20" s="60"/>
    </row>
    <row r="21" spans="1:7" s="24" customFormat="1" x14ac:dyDescent="0.25">
      <c r="A21" s="143" t="s">
        <v>433</v>
      </c>
      <c r="B21" s="60"/>
      <c r="C21" s="60"/>
      <c r="D21" s="60"/>
      <c r="E21" s="60"/>
      <c r="F21" s="60"/>
      <c r="G21" s="60"/>
    </row>
    <row r="22" spans="1:7" s="24" customFormat="1" x14ac:dyDescent="0.25">
      <c r="A22" s="143" t="s">
        <v>434</v>
      </c>
      <c r="B22" s="60"/>
      <c r="C22" s="60"/>
      <c r="D22" s="60"/>
      <c r="E22" s="60"/>
      <c r="F22" s="60"/>
      <c r="G22" s="60"/>
    </row>
    <row r="23" spans="1:7" s="24" customFormat="1" x14ac:dyDescent="0.25">
      <c r="A23" s="143" t="s">
        <v>435</v>
      </c>
      <c r="B23" s="60"/>
      <c r="C23" s="60"/>
      <c r="D23" s="60"/>
      <c r="E23" s="60"/>
      <c r="F23" s="60"/>
      <c r="G23" s="60"/>
    </row>
    <row r="24" spans="1:7" s="24" customFormat="1" x14ac:dyDescent="0.25">
      <c r="A24" s="143" t="s">
        <v>436</v>
      </c>
      <c r="B24" s="60"/>
      <c r="C24" s="60"/>
      <c r="D24" s="60"/>
      <c r="E24" s="60"/>
      <c r="F24" s="60"/>
      <c r="G24" s="60"/>
    </row>
    <row r="25" spans="1:7" s="24" customFormat="1" x14ac:dyDescent="0.25">
      <c r="A25" s="143" t="s">
        <v>437</v>
      </c>
      <c r="B25" s="60"/>
      <c r="C25" s="60"/>
      <c r="D25" s="60"/>
      <c r="E25" s="60"/>
      <c r="F25" s="60"/>
      <c r="G25" s="60"/>
    </row>
    <row r="26" spans="1:7" s="24" customFormat="1" x14ac:dyDescent="0.25">
      <c r="A26" s="143" t="s">
        <v>438</v>
      </c>
      <c r="B26" s="60"/>
      <c r="C26" s="60"/>
      <c r="D26" s="60"/>
      <c r="E26" s="60"/>
      <c r="F26" s="60"/>
      <c r="G26" s="60"/>
    </row>
    <row r="27" spans="1:7" s="24" customFormat="1" x14ac:dyDescent="0.25">
      <c r="A27" s="143" t="s">
        <v>439</v>
      </c>
      <c r="B27" s="60"/>
      <c r="C27" s="60"/>
      <c r="D27" s="60"/>
      <c r="E27" s="60"/>
      <c r="F27" s="60"/>
      <c r="G27" s="60"/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2873412.36</v>
      </c>
      <c r="C29" s="61">
        <f>GASTO_NE_T2+GASTO_E_T2</f>
        <v>0</v>
      </c>
      <c r="D29" s="61">
        <f>GASTO_NE_T3+GASTO_E_T3</f>
        <v>2873412.36</v>
      </c>
      <c r="E29" s="61">
        <f>GASTO_NE_T4+GASTO_E_T4</f>
        <v>2684849.71</v>
      </c>
      <c r="F29" s="61">
        <f>GASTO_NE_T5+GASTO_E_T5</f>
        <v>2684849.71</v>
      </c>
      <c r="G29" s="61">
        <f>GASTO_NE_T6+GASTO_E_T6</f>
        <v>188562.64999999991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2873412.36</v>
      </c>
      <c r="Q2" s="18">
        <f>GASTO_NE_T2</f>
        <v>0</v>
      </c>
      <c r="R2" s="18">
        <f>GASTO_NE_T3</f>
        <v>2873412.36</v>
      </c>
      <c r="S2" s="18">
        <f>GASTO_NE_T4</f>
        <v>2684849.71</v>
      </c>
      <c r="T2" s="18">
        <f>GASTO_NE_T5</f>
        <v>2684849.71</v>
      </c>
      <c r="U2" s="18">
        <f>GASTO_NE_T6</f>
        <v>188562.64999999991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2873412.36</v>
      </c>
      <c r="Q4" s="18">
        <f>TOTAL_E_T2</f>
        <v>0</v>
      </c>
      <c r="R4" s="18">
        <f>TOTAL_E_T3</f>
        <v>2873412.36</v>
      </c>
      <c r="S4" s="18">
        <f>TOTAL_E_T4</f>
        <v>2684849.71</v>
      </c>
      <c r="T4" s="18">
        <f>TOTAL_E_T5</f>
        <v>2684849.71</v>
      </c>
      <c r="U4" s="18">
        <f>TOTAL_E_T6</f>
        <v>188562.64999999991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47" t="s">
        <v>3289</v>
      </c>
      <c r="B1" s="248"/>
      <c r="C1" s="248"/>
      <c r="D1" s="248"/>
      <c r="E1" s="248"/>
      <c r="F1" s="248"/>
      <c r="G1" s="248"/>
    </row>
    <row r="2" spans="1:7" x14ac:dyDescent="0.2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3"/>
      <c r="G2" s="224"/>
    </row>
    <row r="3" spans="1:7" x14ac:dyDescent="0.25">
      <c r="A3" s="225" t="s">
        <v>396</v>
      </c>
      <c r="B3" s="226"/>
      <c r="C3" s="226"/>
      <c r="D3" s="226"/>
      <c r="E3" s="226"/>
      <c r="F3" s="226"/>
      <c r="G3" s="227"/>
    </row>
    <row r="4" spans="1:7" x14ac:dyDescent="0.25">
      <c r="A4" s="225" t="s">
        <v>397</v>
      </c>
      <c r="B4" s="226"/>
      <c r="C4" s="226"/>
      <c r="D4" s="226"/>
      <c r="E4" s="226"/>
      <c r="F4" s="226"/>
      <c r="G4" s="227"/>
    </row>
    <row r="5" spans="1:7" x14ac:dyDescent="0.25">
      <c r="A5" s="228" t="str">
        <f>TRIMESTRE</f>
        <v>Del 1 de enero al 31 de diciembre de 2019 (b)</v>
      </c>
      <c r="B5" s="229"/>
      <c r="C5" s="229"/>
      <c r="D5" s="229"/>
      <c r="E5" s="229"/>
      <c r="F5" s="229"/>
      <c r="G5" s="230"/>
    </row>
    <row r="6" spans="1:7" x14ac:dyDescent="0.25">
      <c r="A6" s="231" t="s">
        <v>118</v>
      </c>
      <c r="B6" s="232"/>
      <c r="C6" s="232"/>
      <c r="D6" s="232"/>
      <c r="E6" s="232"/>
      <c r="F6" s="232"/>
      <c r="G6" s="233"/>
    </row>
    <row r="7" spans="1:7" x14ac:dyDescent="0.25">
      <c r="A7" s="226" t="s">
        <v>0</v>
      </c>
      <c r="B7" s="231" t="s">
        <v>279</v>
      </c>
      <c r="C7" s="232"/>
      <c r="D7" s="232"/>
      <c r="E7" s="232"/>
      <c r="F7" s="233"/>
      <c r="G7" s="243" t="s">
        <v>3286</v>
      </c>
    </row>
    <row r="8" spans="1:7" ht="30.75" customHeight="1" x14ac:dyDescent="0.25">
      <c r="A8" s="226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42"/>
    </row>
    <row r="9" spans="1:7" x14ac:dyDescent="0.25">
      <c r="A9" s="52" t="s">
        <v>363</v>
      </c>
      <c r="B9" s="70">
        <f>SUM(B10,B19,B27,B37)</f>
        <v>2873412.36</v>
      </c>
      <c r="C9" s="70">
        <f t="shared" ref="C9:G9" si="0">SUM(C10,C19,C27,C37)</f>
        <v>0</v>
      </c>
      <c r="D9" s="70">
        <f t="shared" si="0"/>
        <v>2873412.36</v>
      </c>
      <c r="E9" s="70">
        <f t="shared" si="0"/>
        <v>2684849.71</v>
      </c>
      <c r="F9" s="70">
        <f t="shared" si="0"/>
        <v>2684849.71</v>
      </c>
      <c r="G9" s="70">
        <f t="shared" si="0"/>
        <v>188562.64999999991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/>
    </row>
    <row r="12" spans="1:7" x14ac:dyDescent="0.25">
      <c r="A12" s="63" t="s">
        <v>366</v>
      </c>
      <c r="B12" s="72"/>
      <c r="C12" s="72"/>
      <c r="D12" s="72"/>
      <c r="E12" s="72"/>
      <c r="F12" s="72"/>
      <c r="G12" s="72"/>
    </row>
    <row r="13" spans="1:7" x14ac:dyDescent="0.25">
      <c r="A13" s="63" t="s">
        <v>367</v>
      </c>
      <c r="B13" s="72"/>
      <c r="C13" s="72"/>
      <c r="D13" s="72"/>
      <c r="E13" s="72"/>
      <c r="F13" s="72"/>
      <c r="G13" s="72"/>
    </row>
    <row r="14" spans="1:7" x14ac:dyDescent="0.25">
      <c r="A14" s="63" t="s">
        <v>368</v>
      </c>
      <c r="B14" s="72"/>
      <c r="C14" s="72"/>
      <c r="D14" s="72"/>
      <c r="E14" s="72"/>
      <c r="F14" s="72"/>
      <c r="G14" s="72"/>
    </row>
    <row r="15" spans="1:7" x14ac:dyDescent="0.25">
      <c r="A15" s="63" t="s">
        <v>369</v>
      </c>
      <c r="B15" s="72"/>
      <c r="C15" s="72"/>
      <c r="D15" s="72"/>
      <c r="E15" s="72"/>
      <c r="F15" s="72"/>
      <c r="G15" s="72"/>
    </row>
    <row r="16" spans="1:7" x14ac:dyDescent="0.25">
      <c r="A16" s="63" t="s">
        <v>370</v>
      </c>
      <c r="B16" s="72"/>
      <c r="C16" s="72"/>
      <c r="D16" s="72"/>
      <c r="E16" s="72"/>
      <c r="F16" s="72"/>
      <c r="G16" s="72"/>
    </row>
    <row r="17" spans="1:7" x14ac:dyDescent="0.25">
      <c r="A17" s="63" t="s">
        <v>371</v>
      </c>
      <c r="B17" s="72"/>
      <c r="C17" s="72"/>
      <c r="D17" s="72"/>
      <c r="E17" s="72"/>
      <c r="F17" s="72"/>
      <c r="G17" s="72"/>
    </row>
    <row r="18" spans="1:7" x14ac:dyDescent="0.25">
      <c r="A18" s="63" t="s">
        <v>372</v>
      </c>
      <c r="B18" s="72"/>
      <c r="C18" s="72"/>
      <c r="D18" s="72"/>
      <c r="E18" s="72"/>
      <c r="F18" s="72"/>
      <c r="G18" s="72"/>
    </row>
    <row r="19" spans="1:7" x14ac:dyDescent="0.25">
      <c r="A19" s="53" t="s">
        <v>373</v>
      </c>
      <c r="B19" s="71">
        <f>SUM(B20:B26)</f>
        <v>2873412.36</v>
      </c>
      <c r="C19" s="71">
        <f t="shared" ref="C19:F19" si="2">SUM(C20:C26)</f>
        <v>0</v>
      </c>
      <c r="D19" s="71">
        <f t="shared" si="2"/>
        <v>2873412.36</v>
      </c>
      <c r="E19" s="71">
        <f t="shared" si="2"/>
        <v>2684849.71</v>
      </c>
      <c r="F19" s="71">
        <f t="shared" si="2"/>
        <v>2684849.71</v>
      </c>
      <c r="G19" s="71">
        <f>SUM(G20:G26)</f>
        <v>188562.64999999991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/>
    </row>
    <row r="21" spans="1:7" x14ac:dyDescent="0.25">
      <c r="A21" s="63" t="s">
        <v>375</v>
      </c>
      <c r="B21" s="71"/>
      <c r="C21" s="71"/>
      <c r="D21" s="71"/>
      <c r="E21" s="71"/>
      <c r="F21" s="71"/>
      <c r="G21" s="72"/>
    </row>
    <row r="22" spans="1:7" x14ac:dyDescent="0.25">
      <c r="A22" s="63" t="s">
        <v>376</v>
      </c>
      <c r="B22" s="71"/>
      <c r="C22" s="71"/>
      <c r="D22" s="71"/>
      <c r="E22" s="71"/>
      <c r="F22" s="71"/>
      <c r="G22" s="72"/>
    </row>
    <row r="23" spans="1:7" x14ac:dyDescent="0.25">
      <c r="A23" s="63" t="s">
        <v>377</v>
      </c>
      <c r="B23" s="215">
        <v>2873412.36</v>
      </c>
      <c r="C23" s="215">
        <v>0</v>
      </c>
      <c r="D23" s="214">
        <v>2873412.36</v>
      </c>
      <c r="E23" s="215">
        <v>2684849.71</v>
      </c>
      <c r="F23" s="215">
        <v>2684849.71</v>
      </c>
      <c r="G23" s="214">
        <v>188562.64999999991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/>
    </row>
    <row r="25" spans="1:7" x14ac:dyDescent="0.25">
      <c r="A25" s="63" t="s">
        <v>379</v>
      </c>
      <c r="B25" s="71"/>
      <c r="C25" s="71"/>
      <c r="D25" s="71"/>
      <c r="E25" s="71"/>
      <c r="F25" s="71"/>
      <c r="G25" s="72"/>
    </row>
    <row r="26" spans="1:7" x14ac:dyDescent="0.25">
      <c r="A26" s="63" t="s">
        <v>380</v>
      </c>
      <c r="B26" s="71"/>
      <c r="C26" s="71"/>
      <c r="D26" s="71"/>
      <c r="E26" s="71"/>
      <c r="F26" s="71"/>
      <c r="G26" s="72"/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/>
    </row>
    <row r="29" spans="1:7" x14ac:dyDescent="0.25">
      <c r="A29" s="63" t="s">
        <v>383</v>
      </c>
      <c r="B29" s="71"/>
      <c r="C29" s="71"/>
      <c r="D29" s="71"/>
      <c r="E29" s="71"/>
      <c r="F29" s="71"/>
      <c r="G29" s="72"/>
    </row>
    <row r="30" spans="1:7" x14ac:dyDescent="0.25">
      <c r="A30" s="63" t="s">
        <v>384</v>
      </c>
      <c r="B30" s="71"/>
      <c r="C30" s="71"/>
      <c r="D30" s="71"/>
      <c r="E30" s="71"/>
      <c r="F30" s="71"/>
      <c r="G30" s="72"/>
    </row>
    <row r="31" spans="1:7" x14ac:dyDescent="0.25">
      <c r="A31" s="63" t="s">
        <v>385</v>
      </c>
      <c r="B31" s="71"/>
      <c r="C31" s="71"/>
      <c r="D31" s="71"/>
      <c r="E31" s="71"/>
      <c r="F31" s="71"/>
      <c r="G31" s="72"/>
    </row>
    <row r="32" spans="1:7" x14ac:dyDescent="0.25">
      <c r="A32" s="63" t="s">
        <v>386</v>
      </c>
      <c r="B32" s="71"/>
      <c r="C32" s="71"/>
      <c r="D32" s="71"/>
      <c r="E32" s="71"/>
      <c r="F32" s="71"/>
      <c r="G32" s="72"/>
    </row>
    <row r="33" spans="1:7" x14ac:dyDescent="0.25">
      <c r="A33" s="63" t="s">
        <v>387</v>
      </c>
      <c r="B33" s="71"/>
      <c r="C33" s="71"/>
      <c r="D33" s="71"/>
      <c r="E33" s="71"/>
      <c r="F33" s="71"/>
      <c r="G33" s="72"/>
    </row>
    <row r="34" spans="1:7" x14ac:dyDescent="0.25">
      <c r="A34" s="63" t="s">
        <v>388</v>
      </c>
      <c r="B34" s="71"/>
      <c r="C34" s="71"/>
      <c r="D34" s="71"/>
      <c r="E34" s="71"/>
      <c r="F34" s="71"/>
      <c r="G34" s="72"/>
    </row>
    <row r="35" spans="1:7" x14ac:dyDescent="0.25">
      <c r="A35" s="63" t="s">
        <v>389</v>
      </c>
      <c r="B35" s="71"/>
      <c r="C35" s="71"/>
      <c r="D35" s="71"/>
      <c r="E35" s="71"/>
      <c r="F35" s="71"/>
      <c r="G35" s="72"/>
    </row>
    <row r="36" spans="1:7" x14ac:dyDescent="0.25">
      <c r="A36" s="63" t="s">
        <v>390</v>
      </c>
      <c r="B36" s="71"/>
      <c r="C36" s="71"/>
      <c r="D36" s="71"/>
      <c r="E36" s="71"/>
      <c r="F36" s="71"/>
      <c r="G36" s="72"/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/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/>
    </row>
    <row r="40" spans="1:7" x14ac:dyDescent="0.25">
      <c r="A40" s="69" t="s">
        <v>393</v>
      </c>
      <c r="B40" s="72"/>
      <c r="C40" s="72"/>
      <c r="D40" s="72"/>
      <c r="E40" s="72"/>
      <c r="F40" s="72"/>
      <c r="G40" s="72"/>
    </row>
    <row r="41" spans="1:7" x14ac:dyDescent="0.25">
      <c r="A41" s="69" t="s">
        <v>394</v>
      </c>
      <c r="B41" s="72"/>
      <c r="C41" s="72"/>
      <c r="D41" s="72"/>
      <c r="E41" s="72"/>
      <c r="F41" s="72"/>
      <c r="G41" s="72"/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/>
    </row>
    <row r="46" spans="1:7" x14ac:dyDescent="0.25">
      <c r="A46" s="69" t="s">
        <v>366</v>
      </c>
      <c r="B46" s="72"/>
      <c r="C46" s="72"/>
      <c r="D46" s="72"/>
      <c r="E46" s="72"/>
      <c r="F46" s="72"/>
      <c r="G46" s="72"/>
    </row>
    <row r="47" spans="1:7" x14ac:dyDescent="0.25">
      <c r="A47" s="69" t="s">
        <v>367</v>
      </c>
      <c r="B47" s="72"/>
      <c r="C47" s="72"/>
      <c r="D47" s="72"/>
      <c r="E47" s="72"/>
      <c r="F47" s="72"/>
      <c r="G47" s="72"/>
    </row>
    <row r="48" spans="1:7" x14ac:dyDescent="0.25">
      <c r="A48" s="69" t="s">
        <v>368</v>
      </c>
      <c r="B48" s="72"/>
      <c r="C48" s="72"/>
      <c r="D48" s="72"/>
      <c r="E48" s="72"/>
      <c r="F48" s="72"/>
      <c r="G48" s="72"/>
    </row>
    <row r="49" spans="1:7" x14ac:dyDescent="0.25">
      <c r="A49" s="69" t="s">
        <v>369</v>
      </c>
      <c r="B49" s="72"/>
      <c r="C49" s="72"/>
      <c r="D49" s="72"/>
      <c r="E49" s="72"/>
      <c r="F49" s="72"/>
      <c r="G49" s="72"/>
    </row>
    <row r="50" spans="1:7" x14ac:dyDescent="0.25">
      <c r="A50" s="69" t="s">
        <v>370</v>
      </c>
      <c r="B50" s="72"/>
      <c r="C50" s="72"/>
      <c r="D50" s="72"/>
      <c r="E50" s="72"/>
      <c r="F50" s="72"/>
      <c r="G50" s="72"/>
    </row>
    <row r="51" spans="1:7" x14ac:dyDescent="0.25">
      <c r="A51" s="69" t="s">
        <v>371</v>
      </c>
      <c r="B51" s="72"/>
      <c r="C51" s="72"/>
      <c r="D51" s="72"/>
      <c r="E51" s="72"/>
      <c r="F51" s="72"/>
      <c r="G51" s="72"/>
    </row>
    <row r="52" spans="1:7" x14ac:dyDescent="0.25">
      <c r="A52" s="69" t="s">
        <v>372</v>
      </c>
      <c r="B52" s="72"/>
      <c r="C52" s="72"/>
      <c r="D52" s="72"/>
      <c r="E52" s="72"/>
      <c r="F52" s="72"/>
      <c r="G52" s="72"/>
    </row>
    <row r="53" spans="1:7" x14ac:dyDescent="0.25">
      <c r="A53" s="53" t="s">
        <v>373</v>
      </c>
      <c r="B53" s="71">
        <f>SUM(B54:B60)</f>
        <v>0</v>
      </c>
      <c r="C53" s="71">
        <f t="shared" ref="C53:G53" si="7">SUM(C54:C60)</f>
        <v>0</v>
      </c>
      <c r="D53" s="71">
        <f t="shared" si="7"/>
        <v>0</v>
      </c>
      <c r="E53" s="71">
        <f t="shared" si="7"/>
        <v>0</v>
      </c>
      <c r="F53" s="71">
        <f t="shared" si="7"/>
        <v>0</v>
      </c>
      <c r="G53" s="71">
        <f t="shared" si="7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/>
    </row>
    <row r="55" spans="1:7" x14ac:dyDescent="0.25">
      <c r="A55" s="69" t="s">
        <v>375</v>
      </c>
      <c r="B55" s="71"/>
      <c r="C55" s="71"/>
      <c r="D55" s="71"/>
      <c r="E55" s="71"/>
      <c r="F55" s="71"/>
      <c r="G55" s="72"/>
    </row>
    <row r="56" spans="1:7" x14ac:dyDescent="0.25">
      <c r="A56" s="69" t="s">
        <v>376</v>
      </c>
      <c r="B56" s="71"/>
      <c r="C56" s="71"/>
      <c r="D56" s="71"/>
      <c r="E56" s="71"/>
      <c r="F56" s="71"/>
      <c r="G56" s="72"/>
    </row>
    <row r="57" spans="1:7" x14ac:dyDescent="0.25">
      <c r="A57" s="48" t="s">
        <v>377</v>
      </c>
      <c r="B57" s="71"/>
      <c r="C57" s="71"/>
      <c r="D57" s="71"/>
      <c r="E57" s="71"/>
      <c r="F57" s="71"/>
      <c r="G57" s="72"/>
    </row>
    <row r="58" spans="1:7" x14ac:dyDescent="0.25">
      <c r="A58" s="69" t="s">
        <v>378</v>
      </c>
      <c r="B58" s="71"/>
      <c r="C58" s="71"/>
      <c r="D58" s="71"/>
      <c r="E58" s="71"/>
      <c r="F58" s="71"/>
      <c r="G58" s="72"/>
    </row>
    <row r="59" spans="1:7" x14ac:dyDescent="0.25">
      <c r="A59" s="69" t="s">
        <v>379</v>
      </c>
      <c r="B59" s="71"/>
      <c r="C59" s="71"/>
      <c r="D59" s="71"/>
      <c r="E59" s="71"/>
      <c r="F59" s="71"/>
      <c r="G59" s="72"/>
    </row>
    <row r="60" spans="1:7" x14ac:dyDescent="0.25">
      <c r="A60" s="69" t="s">
        <v>380</v>
      </c>
      <c r="B60" s="71"/>
      <c r="C60" s="71"/>
      <c r="D60" s="71"/>
      <c r="E60" s="71"/>
      <c r="F60" s="71"/>
      <c r="G60" s="72"/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/>
    </row>
    <row r="63" spans="1:7" x14ac:dyDescent="0.25">
      <c r="A63" s="69" t="s">
        <v>383</v>
      </c>
      <c r="B63" s="71"/>
      <c r="C63" s="71"/>
      <c r="D63" s="71"/>
      <c r="E63" s="71"/>
      <c r="F63" s="71"/>
      <c r="G63" s="72"/>
    </row>
    <row r="64" spans="1:7" x14ac:dyDescent="0.25">
      <c r="A64" s="69" t="s">
        <v>384</v>
      </c>
      <c r="B64" s="71"/>
      <c r="C64" s="71"/>
      <c r="D64" s="71"/>
      <c r="E64" s="71"/>
      <c r="F64" s="71"/>
      <c r="G64" s="72"/>
    </row>
    <row r="65" spans="1:8" x14ac:dyDescent="0.25">
      <c r="A65" s="69" t="s">
        <v>385</v>
      </c>
      <c r="B65" s="71"/>
      <c r="C65" s="71"/>
      <c r="D65" s="71"/>
      <c r="E65" s="71"/>
      <c r="F65" s="71"/>
      <c r="G65" s="72"/>
    </row>
    <row r="66" spans="1:8" x14ac:dyDescent="0.25">
      <c r="A66" s="69" t="s">
        <v>386</v>
      </c>
      <c r="B66" s="71"/>
      <c r="C66" s="71"/>
      <c r="D66" s="71"/>
      <c r="E66" s="71"/>
      <c r="F66" s="71"/>
      <c r="G66" s="72"/>
    </row>
    <row r="67" spans="1:8" x14ac:dyDescent="0.25">
      <c r="A67" s="69" t="s">
        <v>387</v>
      </c>
      <c r="B67" s="71"/>
      <c r="C67" s="71"/>
      <c r="D67" s="71"/>
      <c r="E67" s="71"/>
      <c r="F67" s="71"/>
      <c r="G67" s="72"/>
    </row>
    <row r="68" spans="1:8" x14ac:dyDescent="0.25">
      <c r="A68" s="69" t="s">
        <v>388</v>
      </c>
      <c r="B68" s="71"/>
      <c r="C68" s="71"/>
      <c r="D68" s="71"/>
      <c r="E68" s="71"/>
      <c r="F68" s="71"/>
      <c r="G68" s="72"/>
    </row>
    <row r="69" spans="1:8" x14ac:dyDescent="0.25">
      <c r="A69" s="69" t="s">
        <v>389</v>
      </c>
      <c r="B69" s="71"/>
      <c r="C69" s="71"/>
      <c r="D69" s="71"/>
      <c r="E69" s="71"/>
      <c r="F69" s="71"/>
      <c r="G69" s="72"/>
    </row>
    <row r="70" spans="1:8" x14ac:dyDescent="0.25">
      <c r="A70" s="69" t="s">
        <v>390</v>
      </c>
      <c r="B70" s="71"/>
      <c r="C70" s="71"/>
      <c r="D70" s="71"/>
      <c r="E70" s="71"/>
      <c r="F70" s="71"/>
      <c r="G70" s="72"/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/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/>
    </row>
    <row r="74" spans="1:8" x14ac:dyDescent="0.25">
      <c r="A74" s="69" t="s">
        <v>393</v>
      </c>
      <c r="B74" s="71"/>
      <c r="C74" s="71"/>
      <c r="D74" s="71"/>
      <c r="E74" s="71"/>
      <c r="F74" s="71"/>
      <c r="G74" s="72"/>
    </row>
    <row r="75" spans="1:8" x14ac:dyDescent="0.25">
      <c r="A75" s="69" t="s">
        <v>394</v>
      </c>
      <c r="B75" s="71"/>
      <c r="C75" s="71"/>
      <c r="D75" s="71"/>
      <c r="E75" s="71"/>
      <c r="F75" s="71"/>
      <c r="G75" s="72"/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2873412.36</v>
      </c>
      <c r="C77" s="73">
        <f t="shared" ref="C77:F77" si="10">C43+C9</f>
        <v>0</v>
      </c>
      <c r="D77" s="73">
        <f t="shared" si="10"/>
        <v>2873412.36</v>
      </c>
      <c r="E77" s="73">
        <f t="shared" si="10"/>
        <v>2684849.71</v>
      </c>
      <c r="F77" s="73">
        <f t="shared" si="10"/>
        <v>2684849.71</v>
      </c>
      <c r="G77" s="73">
        <f>G43+G9</f>
        <v>188562.64999999991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2873412.36</v>
      </c>
      <c r="Q2" s="18">
        <f>'Formato 6 c)'!C9</f>
        <v>0</v>
      </c>
      <c r="R2" s="18">
        <f>'Formato 6 c)'!D9</f>
        <v>2873412.36</v>
      </c>
      <c r="S2" s="18">
        <f>'Formato 6 c)'!E9</f>
        <v>2684849.71</v>
      </c>
      <c r="T2" s="18">
        <f>'Formato 6 c)'!F9</f>
        <v>2684849.71</v>
      </c>
      <c r="U2" s="18">
        <f>'Formato 6 c)'!G9</f>
        <v>188562.64999999991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2873412.36</v>
      </c>
      <c r="Q12" s="18">
        <f>'Formato 6 c)'!C19</f>
        <v>0</v>
      </c>
      <c r="R12" s="18">
        <f>'Formato 6 c)'!D19</f>
        <v>2873412.36</v>
      </c>
      <c r="S12" s="18">
        <f>'Formato 6 c)'!E19</f>
        <v>2684849.71</v>
      </c>
      <c r="T12" s="18">
        <f>'Formato 6 c)'!F19</f>
        <v>2684849.71</v>
      </c>
      <c r="U12" s="18">
        <f>'Formato 6 c)'!G19</f>
        <v>188562.64999999991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2873412.36</v>
      </c>
      <c r="Q16" s="18">
        <f>'Formato 6 c)'!C23</f>
        <v>0</v>
      </c>
      <c r="R16" s="18">
        <f>'Formato 6 c)'!D23</f>
        <v>2873412.36</v>
      </c>
      <c r="S16" s="18">
        <f>'Formato 6 c)'!E23</f>
        <v>2684849.71</v>
      </c>
      <c r="T16" s="18">
        <f>'Formato 6 c)'!F23</f>
        <v>2684849.71</v>
      </c>
      <c r="U16" s="18">
        <f>'Formato 6 c)'!G23</f>
        <v>188562.64999999991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ht="14.25" x14ac:dyDescent="0.4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2873412.36</v>
      </c>
      <c r="Q68" s="18">
        <f>'Formato 6 c)'!C77</f>
        <v>0</v>
      </c>
      <c r="R68" s="18">
        <f>'Formato 6 c)'!D77</f>
        <v>2873412.36</v>
      </c>
      <c r="S68" s="18">
        <f>'Formato 6 c)'!E77</f>
        <v>2684849.71</v>
      </c>
      <c r="T68" s="18">
        <f>'Formato 6 c)'!F77</f>
        <v>2684849.71</v>
      </c>
      <c r="U68" s="18">
        <f>'Formato 6 c)'!G77</f>
        <v>188562.64999999991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CASA DE LA CULTURA DEL MUNICIPIO DE VALLE DE SANTIAGO, GTO., Gobierno del Estado de Guanajuato</v>
      </c>
    </row>
    <row r="7" spans="2:3" ht="14.25" x14ac:dyDescent="0.45">
      <c r="C7" t="str">
        <f>CONCATENATE(ENTE_PUBLICO," (a)")</f>
        <v>CASA DE LA CULTURA DEL MUNICIPIO DE VALLE DE SANTIAGO,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1169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Valle de Santiago,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39">
        <v>-1.7976931348623099E+100</v>
      </c>
      <c r="E30" s="139">
        <v>1.7976931348623099E+100</v>
      </c>
    </row>
    <row r="32" spans="4:9" ht="14.25" x14ac:dyDescent="0.45">
      <c r="D32" t="s">
        <v>3145</v>
      </c>
      <c r="E32" t="s">
        <v>3146</v>
      </c>
    </row>
    <row r="33" spans="4:5" ht="14.25" x14ac:dyDescent="0.4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241" t="s">
        <v>3287</v>
      </c>
      <c r="B1" s="240"/>
      <c r="C1" s="240"/>
      <c r="D1" s="240"/>
      <c r="E1" s="240"/>
      <c r="F1" s="240"/>
      <c r="G1" s="240"/>
    </row>
    <row r="2" spans="1:7" x14ac:dyDescent="0.2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3"/>
      <c r="G2" s="224"/>
    </row>
    <row r="3" spans="1:7" x14ac:dyDescent="0.25">
      <c r="A3" s="228" t="s">
        <v>277</v>
      </c>
      <c r="B3" s="229"/>
      <c r="C3" s="229"/>
      <c r="D3" s="229"/>
      <c r="E3" s="229"/>
      <c r="F3" s="229"/>
      <c r="G3" s="230"/>
    </row>
    <row r="4" spans="1:7" x14ac:dyDescent="0.25">
      <c r="A4" s="228" t="s">
        <v>399</v>
      </c>
      <c r="B4" s="229"/>
      <c r="C4" s="229"/>
      <c r="D4" s="229"/>
      <c r="E4" s="229"/>
      <c r="F4" s="229"/>
      <c r="G4" s="230"/>
    </row>
    <row r="5" spans="1:7" x14ac:dyDescent="0.25">
      <c r="A5" s="228" t="str">
        <f>TRIMESTRE</f>
        <v>Del 1 de enero al 31 de diciembre de 2019 (b)</v>
      </c>
      <c r="B5" s="229"/>
      <c r="C5" s="229"/>
      <c r="D5" s="229"/>
      <c r="E5" s="229"/>
      <c r="F5" s="229"/>
      <c r="G5" s="230"/>
    </row>
    <row r="6" spans="1:7" x14ac:dyDescent="0.25">
      <c r="A6" s="231" t="s">
        <v>118</v>
      </c>
      <c r="B6" s="232"/>
      <c r="C6" s="232"/>
      <c r="D6" s="232"/>
      <c r="E6" s="232"/>
      <c r="F6" s="232"/>
      <c r="G6" s="233"/>
    </row>
    <row r="7" spans="1:7" x14ac:dyDescent="0.25">
      <c r="A7" s="237" t="s">
        <v>361</v>
      </c>
      <c r="B7" s="242" t="s">
        <v>279</v>
      </c>
      <c r="C7" s="242"/>
      <c r="D7" s="242"/>
      <c r="E7" s="242"/>
      <c r="F7" s="242"/>
      <c r="G7" s="242" t="s">
        <v>280</v>
      </c>
    </row>
    <row r="8" spans="1:7" ht="29.25" customHeight="1" x14ac:dyDescent="0.25">
      <c r="A8" s="238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49"/>
    </row>
    <row r="9" spans="1:7" x14ac:dyDescent="0.25">
      <c r="A9" s="52" t="s">
        <v>400</v>
      </c>
      <c r="B9" s="66">
        <f>SUM(B10,B11,B12,B15,B16,B19)</f>
        <v>1961586.4</v>
      </c>
      <c r="C9" s="66">
        <f t="shared" ref="C9:F9" si="0">SUM(C10,C11,C12,C15,C16,C19)</f>
        <v>8000</v>
      </c>
      <c r="D9" s="66">
        <f t="shared" si="0"/>
        <v>1969586.4</v>
      </c>
      <c r="E9" s="66">
        <f t="shared" si="0"/>
        <v>1847321.34</v>
      </c>
      <c r="F9" s="66">
        <f t="shared" si="0"/>
        <v>1847321.34</v>
      </c>
      <c r="G9" s="66">
        <f>SUM(G10,G11,G12,G15,G16,G19)</f>
        <v>122265.05999999982</v>
      </c>
    </row>
    <row r="10" spans="1:7" ht="14.25" customHeight="1" x14ac:dyDescent="0.25">
      <c r="A10" s="53" t="s">
        <v>401</v>
      </c>
      <c r="B10" s="217">
        <v>1961586.4</v>
      </c>
      <c r="C10" s="217">
        <v>8000</v>
      </c>
      <c r="D10" s="216">
        <v>1969586.4</v>
      </c>
      <c r="E10" s="217">
        <v>1847321.34</v>
      </c>
      <c r="F10" s="217">
        <v>1847321.34</v>
      </c>
      <c r="G10" s="216">
        <v>122265.05999999982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/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/>
    </row>
    <row r="14" spans="1:7" x14ac:dyDescent="0.25">
      <c r="A14" s="63" t="s">
        <v>405</v>
      </c>
      <c r="B14" s="67"/>
      <c r="C14" s="67"/>
      <c r="D14" s="67"/>
      <c r="E14" s="67"/>
      <c r="F14" s="67"/>
      <c r="G14" s="67"/>
    </row>
    <row r="15" spans="1:7" x14ac:dyDescent="0.25">
      <c r="A15" s="53" t="s">
        <v>406</v>
      </c>
      <c r="B15" s="67"/>
      <c r="C15" s="67"/>
      <c r="D15" s="67"/>
      <c r="E15" s="67"/>
      <c r="F15" s="67"/>
      <c r="G15" s="67"/>
    </row>
    <row r="16" spans="1:7" x14ac:dyDescent="0.25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/>
    </row>
    <row r="18" spans="1:7" x14ac:dyDescent="0.25">
      <c r="A18" s="63" t="s">
        <v>409</v>
      </c>
      <c r="B18" s="67"/>
      <c r="C18" s="67"/>
      <c r="D18" s="67"/>
      <c r="E18" s="67"/>
      <c r="F18" s="67"/>
      <c r="G18" s="67"/>
    </row>
    <row r="19" spans="1:7" x14ac:dyDescent="0.25">
      <c r="A19" s="53" t="s">
        <v>410</v>
      </c>
      <c r="B19" s="67"/>
      <c r="C19" s="67"/>
      <c r="D19" s="67"/>
      <c r="E19" s="67"/>
      <c r="F19" s="67"/>
      <c r="G19" s="67"/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3">SUM(C22,C23,C24,C27,C28,C31)</f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/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/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4">C25+C26</f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/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/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/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5">C29+C30</f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/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/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/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1961586.4</v>
      </c>
      <c r="C33" s="66">
        <f t="shared" ref="C33:G33" si="6">C21+C9</f>
        <v>8000</v>
      </c>
      <c r="D33" s="66">
        <f t="shared" si="6"/>
        <v>1969586.4</v>
      </c>
      <c r="E33" s="66">
        <f t="shared" si="6"/>
        <v>1847321.34</v>
      </c>
      <c r="F33" s="66">
        <f t="shared" si="6"/>
        <v>1847321.34</v>
      </c>
      <c r="G33" s="66">
        <f t="shared" si="6"/>
        <v>122265.05999999982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1961586.4</v>
      </c>
      <c r="Q2" s="18">
        <f>'Formato 6 d)'!C9</f>
        <v>8000</v>
      </c>
      <c r="R2" s="18">
        <f>'Formato 6 d)'!D9</f>
        <v>1969586.4</v>
      </c>
      <c r="S2" s="18">
        <f>'Formato 6 d)'!E9</f>
        <v>1847321.34</v>
      </c>
      <c r="T2" s="18">
        <f>'Formato 6 d)'!F9</f>
        <v>1847321.34</v>
      </c>
      <c r="U2" s="18">
        <f>'Formato 6 d)'!G9</f>
        <v>122265.05999999982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1961586.4</v>
      </c>
      <c r="Q3" s="18">
        <f>'Formato 6 d)'!C10</f>
        <v>8000</v>
      </c>
      <c r="R3" s="18">
        <f>'Formato 6 d)'!D10</f>
        <v>1969586.4</v>
      </c>
      <c r="S3" s="18">
        <f>'Formato 6 d)'!E10</f>
        <v>1847321.34</v>
      </c>
      <c r="T3" s="18">
        <f>'Formato 6 d)'!F10</f>
        <v>1847321.34</v>
      </c>
      <c r="U3" s="18">
        <f>'Formato 6 d)'!G10</f>
        <v>122265.05999999982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1961586.4</v>
      </c>
      <c r="Q24" s="18">
        <f>'Formato 6 d)'!C33</f>
        <v>8000</v>
      </c>
      <c r="R24" s="18">
        <f>'Formato 6 d)'!D33</f>
        <v>1969586.4</v>
      </c>
      <c r="S24" s="18">
        <f>'Formato 6 d)'!E33</f>
        <v>1847321.34</v>
      </c>
      <c r="T24" s="18">
        <f>'Formato 6 d)'!F33</f>
        <v>1847321.34</v>
      </c>
      <c r="U24" s="18">
        <f>'Formato 6 d)'!G33</f>
        <v>122265.05999999982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240" t="s">
        <v>413</v>
      </c>
      <c r="B1" s="240"/>
      <c r="C1" s="240"/>
      <c r="D1" s="240"/>
      <c r="E1" s="240"/>
      <c r="F1" s="240"/>
      <c r="G1" s="240"/>
    </row>
    <row r="2" spans="1:7" ht="14.25" x14ac:dyDescent="0.45">
      <c r="A2" s="222" t="str">
        <f>ENTIDAD</f>
        <v>Municipio de Valle de Santiago, Gobierno del Estado de Guanajuato</v>
      </c>
      <c r="B2" s="223"/>
      <c r="C2" s="223"/>
      <c r="D2" s="223"/>
      <c r="E2" s="223"/>
      <c r="F2" s="223"/>
      <c r="G2" s="224"/>
    </row>
    <row r="3" spans="1:7" ht="14.25" x14ac:dyDescent="0.45">
      <c r="A3" s="225" t="s">
        <v>414</v>
      </c>
      <c r="B3" s="226"/>
      <c r="C3" s="226"/>
      <c r="D3" s="226"/>
      <c r="E3" s="226"/>
      <c r="F3" s="226"/>
      <c r="G3" s="227"/>
    </row>
    <row r="4" spans="1:7" ht="14.25" x14ac:dyDescent="0.45">
      <c r="A4" s="225" t="s">
        <v>118</v>
      </c>
      <c r="B4" s="226"/>
      <c r="C4" s="226"/>
      <c r="D4" s="226"/>
      <c r="E4" s="226"/>
      <c r="F4" s="226"/>
      <c r="G4" s="227"/>
    </row>
    <row r="5" spans="1:7" ht="14.25" x14ac:dyDescent="0.45">
      <c r="A5" s="225" t="s">
        <v>415</v>
      </c>
      <c r="B5" s="226"/>
      <c r="C5" s="226"/>
      <c r="D5" s="226"/>
      <c r="E5" s="226"/>
      <c r="F5" s="226"/>
      <c r="G5" s="227"/>
    </row>
    <row r="6" spans="1:7" x14ac:dyDescent="0.25">
      <c r="A6" s="237" t="s">
        <v>3288</v>
      </c>
      <c r="B6" s="51">
        <f>ANIO1P</f>
        <v>2020</v>
      </c>
      <c r="C6" s="250" t="str">
        <f>ANIO2P</f>
        <v>2021 (d)</v>
      </c>
      <c r="D6" s="250" t="str">
        <f>ANIO3P</f>
        <v>2022 (d)</v>
      </c>
      <c r="E6" s="250" t="str">
        <f>ANIO4P</f>
        <v>2023 (d)</v>
      </c>
      <c r="F6" s="250" t="str">
        <f>ANIO5P</f>
        <v>2024 (d)</v>
      </c>
      <c r="G6" s="250" t="str">
        <f>ANIO6P</f>
        <v>2025 (d)</v>
      </c>
    </row>
    <row r="7" spans="1:7" ht="48" customHeight="1" x14ac:dyDescent="0.25">
      <c r="A7" s="238"/>
      <c r="B7" s="88" t="s">
        <v>3291</v>
      </c>
      <c r="C7" s="251"/>
      <c r="D7" s="251"/>
      <c r="E7" s="251"/>
      <c r="F7" s="251"/>
      <c r="G7" s="251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ht="14.25" x14ac:dyDescent="0.4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ht="14.25" x14ac:dyDescent="0.4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ht="14.25" x14ac:dyDescent="0.45">
      <c r="A31" s="54"/>
      <c r="B31" s="54"/>
      <c r="C31" s="54"/>
      <c r="D31" s="54"/>
      <c r="E31" s="54"/>
      <c r="F31" s="54"/>
      <c r="G31" s="54"/>
    </row>
    <row r="32" spans="1:7" ht="14.25" x14ac:dyDescent="0.4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ht="14.25" x14ac:dyDescent="0.45">
      <c r="A33" s="54"/>
      <c r="B33" s="54"/>
      <c r="C33" s="54"/>
      <c r="D33" s="54"/>
      <c r="E33" s="54"/>
      <c r="F33" s="54"/>
      <c r="G33" s="54"/>
    </row>
    <row r="34" spans="1:7" ht="14.25" x14ac:dyDescent="0.4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28.5" x14ac:dyDescent="0.4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240" t="s">
        <v>451</v>
      </c>
      <c r="B1" s="240"/>
      <c r="C1" s="240"/>
      <c r="D1" s="240"/>
      <c r="E1" s="240"/>
      <c r="F1" s="240"/>
      <c r="G1" s="240"/>
    </row>
    <row r="2" spans="1:7" customFormat="1" ht="14.25" x14ac:dyDescent="0.45">
      <c r="A2" s="222" t="str">
        <f>ENTIDAD</f>
        <v>Municipio de Valle de Santiago, Gobierno del Estado de Guanajuato</v>
      </c>
      <c r="B2" s="223"/>
      <c r="C2" s="223"/>
      <c r="D2" s="223"/>
      <c r="E2" s="223"/>
      <c r="F2" s="223"/>
      <c r="G2" s="224"/>
    </row>
    <row r="3" spans="1:7" customFormat="1" ht="14.25" x14ac:dyDescent="0.45">
      <c r="A3" s="225" t="s">
        <v>452</v>
      </c>
      <c r="B3" s="226"/>
      <c r="C3" s="226"/>
      <c r="D3" s="226"/>
      <c r="E3" s="226"/>
      <c r="F3" s="226"/>
      <c r="G3" s="227"/>
    </row>
    <row r="4" spans="1:7" customFormat="1" ht="14.25" x14ac:dyDescent="0.45">
      <c r="A4" s="225" t="s">
        <v>118</v>
      </c>
      <c r="B4" s="226"/>
      <c r="C4" s="226"/>
      <c r="D4" s="226"/>
      <c r="E4" s="226"/>
      <c r="F4" s="226"/>
      <c r="G4" s="227"/>
    </row>
    <row r="5" spans="1:7" customFormat="1" ht="14.25" x14ac:dyDescent="0.45">
      <c r="A5" s="225" t="s">
        <v>415</v>
      </c>
      <c r="B5" s="226"/>
      <c r="C5" s="226"/>
      <c r="D5" s="226"/>
      <c r="E5" s="226"/>
      <c r="F5" s="226"/>
      <c r="G5" s="227"/>
    </row>
    <row r="6" spans="1:7" customFormat="1" x14ac:dyDescent="0.25">
      <c r="A6" s="252" t="s">
        <v>3142</v>
      </c>
      <c r="B6" s="51">
        <f>ANIO1P</f>
        <v>2020</v>
      </c>
      <c r="C6" s="250" t="str">
        <f>ANIO2P</f>
        <v>2021 (d)</v>
      </c>
      <c r="D6" s="250" t="str">
        <f>ANIO3P</f>
        <v>2022 (d)</v>
      </c>
      <c r="E6" s="250" t="str">
        <f>ANIO4P</f>
        <v>2023 (d)</v>
      </c>
      <c r="F6" s="250" t="str">
        <f>ANIO5P</f>
        <v>2024 (d)</v>
      </c>
      <c r="G6" s="250" t="str">
        <f>ANIO6P</f>
        <v>2025 (d)</v>
      </c>
    </row>
    <row r="7" spans="1:7" customFormat="1" ht="48" customHeight="1" x14ac:dyDescent="0.25">
      <c r="A7" s="253"/>
      <c r="B7" s="88" t="s">
        <v>3291</v>
      </c>
      <c r="C7" s="251"/>
      <c r="D7" s="251"/>
      <c r="E7" s="251"/>
      <c r="F7" s="251"/>
      <c r="G7" s="251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ht="14.25" x14ac:dyDescent="0.4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ht="14.25" x14ac:dyDescent="0.4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240" t="s">
        <v>466</v>
      </c>
      <c r="B1" s="240"/>
      <c r="C1" s="240"/>
      <c r="D1" s="240"/>
      <c r="E1" s="240"/>
      <c r="F1" s="240"/>
      <c r="G1" s="240"/>
    </row>
    <row r="2" spans="1:7" ht="14.25" x14ac:dyDescent="0.45">
      <c r="A2" s="222" t="str">
        <f>ENTIDAD</f>
        <v>Municipio de Valle de Santiago, Gobierno del Estado de Guanajuato</v>
      </c>
      <c r="B2" s="223"/>
      <c r="C2" s="223"/>
      <c r="D2" s="223"/>
      <c r="E2" s="223"/>
      <c r="F2" s="223"/>
      <c r="G2" s="224"/>
    </row>
    <row r="3" spans="1:7" ht="14.25" x14ac:dyDescent="0.45">
      <c r="A3" s="225" t="s">
        <v>467</v>
      </c>
      <c r="B3" s="226"/>
      <c r="C3" s="226"/>
      <c r="D3" s="226"/>
      <c r="E3" s="226"/>
      <c r="F3" s="226"/>
      <c r="G3" s="227"/>
    </row>
    <row r="4" spans="1:7" ht="14.25" x14ac:dyDescent="0.45">
      <c r="A4" s="231" t="s">
        <v>118</v>
      </c>
      <c r="B4" s="232"/>
      <c r="C4" s="232"/>
      <c r="D4" s="232"/>
      <c r="E4" s="232"/>
      <c r="F4" s="232"/>
      <c r="G4" s="233"/>
    </row>
    <row r="5" spans="1:7" x14ac:dyDescent="0.25">
      <c r="A5" s="257" t="s">
        <v>3288</v>
      </c>
      <c r="B5" s="255" t="str">
        <f>ANIO5R</f>
        <v>2014 ¹ (c)</v>
      </c>
      <c r="C5" s="255" t="str">
        <f>ANIO4R</f>
        <v>2015 ¹ (c)</v>
      </c>
      <c r="D5" s="255" t="str">
        <f>ANIO3R</f>
        <v>2016 ¹ (c)</v>
      </c>
      <c r="E5" s="255" t="str">
        <f>ANIO2R</f>
        <v>2017 ¹ (c)</v>
      </c>
      <c r="F5" s="255" t="str">
        <f>ANIO1R</f>
        <v>2018 ¹ (c)</v>
      </c>
      <c r="G5" s="51">
        <f>ANIO_INFORME</f>
        <v>2019</v>
      </c>
    </row>
    <row r="6" spans="1:7" ht="32.1" customHeight="1" x14ac:dyDescent="0.25">
      <c r="A6" s="258"/>
      <c r="B6" s="256"/>
      <c r="C6" s="256"/>
      <c r="D6" s="256"/>
      <c r="E6" s="256"/>
      <c r="F6" s="256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ht="14.25" x14ac:dyDescent="0.4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ht="14.25" x14ac:dyDescent="0.4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ht="14.25" x14ac:dyDescent="0.45">
      <c r="A32" s="54"/>
      <c r="B32" s="54"/>
      <c r="C32" s="54"/>
      <c r="D32" s="54"/>
      <c r="E32" s="54"/>
      <c r="F32" s="54"/>
      <c r="G32" s="54"/>
    </row>
    <row r="33" spans="1:7" ht="14.25" x14ac:dyDescent="0.4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ht="30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54" t="s">
        <v>3292</v>
      </c>
      <c r="B39" s="254"/>
      <c r="C39" s="254"/>
      <c r="D39" s="254"/>
      <c r="E39" s="254"/>
      <c r="F39" s="254"/>
      <c r="G39" s="254"/>
    </row>
    <row r="40" spans="1:7" ht="15" customHeight="1" x14ac:dyDescent="0.25">
      <c r="A40" s="254" t="s">
        <v>3293</v>
      </c>
      <c r="B40" s="254"/>
      <c r="C40" s="254"/>
      <c r="D40" s="254"/>
      <c r="E40" s="254"/>
      <c r="F40" s="254"/>
      <c r="G40" s="254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240" t="s">
        <v>490</v>
      </c>
      <c r="B1" s="240"/>
      <c r="C1" s="240"/>
      <c r="D1" s="240"/>
      <c r="E1" s="240"/>
      <c r="F1" s="240"/>
      <c r="G1" s="240"/>
    </row>
    <row r="2" spans="1:7" ht="14.25" x14ac:dyDescent="0.45">
      <c r="A2" s="222" t="str">
        <f>ENTIDAD</f>
        <v>Municipio de Valle de Santiago, Gobierno del Estado de Guanajuato</v>
      </c>
      <c r="B2" s="223"/>
      <c r="C2" s="223"/>
      <c r="D2" s="223"/>
      <c r="E2" s="223"/>
      <c r="F2" s="223"/>
      <c r="G2" s="224"/>
    </row>
    <row r="3" spans="1:7" ht="14.25" x14ac:dyDescent="0.45">
      <c r="A3" s="225" t="s">
        <v>491</v>
      </c>
      <c r="B3" s="226"/>
      <c r="C3" s="226"/>
      <c r="D3" s="226"/>
      <c r="E3" s="226"/>
      <c r="F3" s="226"/>
      <c r="G3" s="227"/>
    </row>
    <row r="4" spans="1:7" ht="14.25" x14ac:dyDescent="0.45">
      <c r="A4" s="231" t="s">
        <v>118</v>
      </c>
      <c r="B4" s="232"/>
      <c r="C4" s="232"/>
      <c r="D4" s="232"/>
      <c r="E4" s="232"/>
      <c r="F4" s="232"/>
      <c r="G4" s="233"/>
    </row>
    <row r="5" spans="1:7" x14ac:dyDescent="0.25">
      <c r="A5" s="259" t="s">
        <v>3142</v>
      </c>
      <c r="B5" s="255" t="str">
        <f>ANIO5R</f>
        <v>2014 ¹ (c)</v>
      </c>
      <c r="C5" s="255" t="str">
        <f>ANIO4R</f>
        <v>2015 ¹ (c)</v>
      </c>
      <c r="D5" s="255" t="str">
        <f>ANIO3R</f>
        <v>2016 ¹ (c)</v>
      </c>
      <c r="E5" s="255" t="str">
        <f>ANIO2R</f>
        <v>2017 ¹ (c)</v>
      </c>
      <c r="F5" s="255" t="str">
        <f>ANIO1R</f>
        <v>2018 ¹ (c)</v>
      </c>
      <c r="G5" s="51">
        <f>ANIO_INFORME</f>
        <v>2019</v>
      </c>
    </row>
    <row r="6" spans="1:7" ht="32.1" customHeight="1" x14ac:dyDescent="0.25">
      <c r="A6" s="260"/>
      <c r="B6" s="256"/>
      <c r="C6" s="256"/>
      <c r="D6" s="256"/>
      <c r="E6" s="256"/>
      <c r="F6" s="256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ht="14.25" x14ac:dyDescent="0.45">
      <c r="A30" s="58"/>
      <c r="B30" s="58"/>
      <c r="C30" s="58"/>
      <c r="D30" s="58"/>
      <c r="E30" s="58"/>
      <c r="F30" s="58"/>
      <c r="G30" s="58"/>
    </row>
    <row r="31" spans="1:7" ht="14.25" x14ac:dyDescent="0.45">
      <c r="A31" s="90"/>
    </row>
    <row r="32" spans="1:7" ht="14.25" x14ac:dyDescent="0.45">
      <c r="A32" s="254" t="s">
        <v>3292</v>
      </c>
      <c r="B32" s="254"/>
      <c r="C32" s="254"/>
      <c r="D32" s="254"/>
      <c r="E32" s="254"/>
      <c r="F32" s="254"/>
      <c r="G32" s="254"/>
    </row>
    <row r="33" spans="1:7" x14ac:dyDescent="0.25">
      <c r="A33" s="254" t="s">
        <v>3293</v>
      </c>
      <c r="B33" s="254"/>
      <c r="C33" s="254"/>
      <c r="D33" s="254"/>
      <c r="E33" s="254"/>
      <c r="F33" s="254"/>
      <c r="G33" s="254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234" t="s">
        <v>495</v>
      </c>
      <c r="B1" s="234"/>
      <c r="C1" s="234"/>
      <c r="D1" s="234"/>
      <c r="E1" s="234"/>
      <c r="F1" s="234"/>
      <c r="G1" s="111"/>
    </row>
    <row r="2" spans="1:7" ht="14.25" x14ac:dyDescent="0.45">
      <c r="A2" s="222" t="str">
        <f>ENTE_PUBLICO</f>
        <v>CASA DE LA CULTURA DEL MUNICIPIO DE VALLE DE SANTIAGO, GTO., Gobierno del Estado de Guanajuato</v>
      </c>
      <c r="B2" s="223"/>
      <c r="C2" s="223"/>
      <c r="D2" s="223"/>
      <c r="E2" s="223"/>
      <c r="F2" s="224"/>
    </row>
    <row r="3" spans="1:7" ht="14.25" x14ac:dyDescent="0.45">
      <c r="A3" s="231" t="s">
        <v>496</v>
      </c>
      <c r="B3" s="232"/>
      <c r="C3" s="232"/>
      <c r="D3" s="232"/>
      <c r="E3" s="232"/>
      <c r="F3" s="233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ht="14.25" x14ac:dyDescent="0.45">
      <c r="A25" s="136" t="s">
        <v>518</v>
      </c>
      <c r="B25" s="146"/>
      <c r="C25" s="60"/>
      <c r="D25" s="60"/>
      <c r="E25" s="60"/>
      <c r="F25" s="60"/>
    </row>
    <row r="26" spans="1:6" ht="14.25" x14ac:dyDescent="0.45">
      <c r="A26" s="137"/>
      <c r="B26" s="54"/>
      <c r="C26" s="54"/>
      <c r="D26" s="54"/>
      <c r="E26" s="54"/>
      <c r="F26" s="54"/>
    </row>
    <row r="27" spans="1:6" ht="14.25" x14ac:dyDescent="0.45">
      <c r="A27" s="135" t="s">
        <v>519</v>
      </c>
      <c r="B27" s="54"/>
      <c r="C27" s="54"/>
      <c r="D27" s="54"/>
      <c r="E27" s="54"/>
      <c r="F27" s="54"/>
    </row>
    <row r="28" spans="1:6" ht="14.25" x14ac:dyDescent="0.45">
      <c r="A28" s="136" t="s">
        <v>520</v>
      </c>
      <c r="B28" s="60"/>
      <c r="C28" s="60"/>
      <c r="D28" s="60"/>
      <c r="E28" s="60"/>
      <c r="F28" s="60"/>
    </row>
    <row r="29" spans="1:6" ht="14.25" x14ac:dyDescent="0.4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ht="14.25" x14ac:dyDescent="0.45">
      <c r="A31" s="136" t="s">
        <v>506</v>
      </c>
      <c r="B31" s="60"/>
      <c r="C31" s="60"/>
      <c r="D31" s="60"/>
      <c r="E31" s="60"/>
      <c r="F31" s="60"/>
    </row>
    <row r="32" spans="1:6" ht="14.25" x14ac:dyDescent="0.45">
      <c r="A32" s="136" t="s">
        <v>510</v>
      </c>
      <c r="B32" s="60"/>
      <c r="C32" s="60"/>
      <c r="D32" s="60"/>
      <c r="E32" s="60"/>
      <c r="F32" s="60"/>
    </row>
    <row r="33" spans="1:6" ht="14.25" x14ac:dyDescent="0.45">
      <c r="A33" s="136" t="s">
        <v>522</v>
      </c>
      <c r="B33" s="60"/>
      <c r="C33" s="60"/>
      <c r="D33" s="60"/>
      <c r="E33" s="60"/>
      <c r="F33" s="60"/>
    </row>
    <row r="34" spans="1:6" ht="14.25" x14ac:dyDescent="0.4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ht="14.25" x14ac:dyDescent="0.4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ht="14.25" x14ac:dyDescent="0.4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234" t="s">
        <v>545</v>
      </c>
      <c r="B1" s="234"/>
      <c r="C1" s="234"/>
      <c r="D1" s="234"/>
      <c r="E1" s="234"/>
      <c r="F1" s="234"/>
    </row>
    <row r="2" spans="1:6" ht="14.25" x14ac:dyDescent="0.4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4"/>
    </row>
    <row r="3" spans="1:6" x14ac:dyDescent="0.25">
      <c r="A3" s="225" t="s">
        <v>117</v>
      </c>
      <c r="B3" s="226"/>
      <c r="C3" s="226"/>
      <c r="D3" s="226"/>
      <c r="E3" s="226"/>
      <c r="F3" s="227"/>
    </row>
    <row r="4" spans="1:6" ht="14.25" x14ac:dyDescent="0.45">
      <c r="A4" s="228" t="str">
        <f>PERIODO_INFORME</f>
        <v>Al 31 de diciembre de 2018 y al 31 de diciembre de 2019 (b)</v>
      </c>
      <c r="B4" s="229"/>
      <c r="C4" s="229"/>
      <c r="D4" s="229"/>
      <c r="E4" s="229"/>
      <c r="F4" s="230"/>
    </row>
    <row r="5" spans="1:6" ht="14.25" x14ac:dyDescent="0.45">
      <c r="A5" s="231" t="s">
        <v>118</v>
      </c>
      <c r="B5" s="232"/>
      <c r="C5" s="232"/>
      <c r="D5" s="232"/>
      <c r="E5" s="232"/>
      <c r="F5" s="233"/>
    </row>
    <row r="6" spans="1:6" s="3" customFormat="1" ht="28.5" x14ac:dyDescent="0.45">
      <c r="A6" s="132" t="s">
        <v>3284</v>
      </c>
      <c r="B6" s="133" t="str">
        <f>ANIO</f>
        <v>2019 (d)</v>
      </c>
      <c r="C6" s="130" t="str">
        <f>ULTIMO</f>
        <v>31 de diciembre de 2018 (e)</v>
      </c>
      <c r="D6" s="134" t="s">
        <v>0</v>
      </c>
      <c r="E6" s="133" t="str">
        <f>ANIO</f>
        <v>2019 (d)</v>
      </c>
      <c r="F6" s="130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254940.13</v>
      </c>
      <c r="C9" s="60">
        <f>SUM(C10:C16)</f>
        <v>181117.02</v>
      </c>
      <c r="D9" s="100" t="s">
        <v>54</v>
      </c>
      <c r="E9" s="60">
        <f>SUM(E10:E18)</f>
        <v>168340.5</v>
      </c>
      <c r="F9" s="60">
        <f>SUM(F10:F18)</f>
        <v>155660.28</v>
      </c>
    </row>
    <row r="10" spans="1:6" ht="14.25" customHeight="1" x14ac:dyDescent="0.25">
      <c r="A10" s="96" t="s">
        <v>4</v>
      </c>
      <c r="B10" s="148"/>
      <c r="C10" s="148"/>
      <c r="D10" s="101" t="s">
        <v>55</v>
      </c>
      <c r="E10" s="161">
        <v>0</v>
      </c>
      <c r="F10" s="161">
        <v>0</v>
      </c>
    </row>
    <row r="11" spans="1:6" x14ac:dyDescent="0.25">
      <c r="A11" s="96" t="s">
        <v>5</v>
      </c>
      <c r="B11" s="149">
        <v>254940.13</v>
      </c>
      <c r="C11" s="149">
        <v>181117.02</v>
      </c>
      <c r="D11" s="101" t="s">
        <v>56</v>
      </c>
      <c r="E11" s="161">
        <v>0</v>
      </c>
      <c r="F11" s="161">
        <v>0</v>
      </c>
    </row>
    <row r="12" spans="1:6" x14ac:dyDescent="0.25">
      <c r="A12" s="96" t="s">
        <v>6</v>
      </c>
      <c r="B12" s="148"/>
      <c r="C12" s="148"/>
      <c r="D12" s="101" t="s">
        <v>57</v>
      </c>
      <c r="E12" s="160"/>
      <c r="F12" s="160"/>
    </row>
    <row r="13" spans="1:6" ht="14.25" customHeight="1" x14ac:dyDescent="0.25">
      <c r="A13" s="96" t="s">
        <v>7</v>
      </c>
      <c r="B13" s="148"/>
      <c r="C13" s="148"/>
      <c r="D13" s="101" t="s">
        <v>58</v>
      </c>
      <c r="E13" s="160"/>
      <c r="F13" s="160"/>
    </row>
    <row r="14" spans="1:6" x14ac:dyDescent="0.25">
      <c r="A14" s="96" t="s">
        <v>8</v>
      </c>
      <c r="B14" s="148"/>
      <c r="C14" s="148"/>
      <c r="D14" s="101" t="s">
        <v>59</v>
      </c>
      <c r="E14" s="160"/>
      <c r="F14" s="160"/>
    </row>
    <row r="15" spans="1:6" x14ac:dyDescent="0.25">
      <c r="A15" s="96" t="s">
        <v>9</v>
      </c>
      <c r="B15" s="148"/>
      <c r="C15" s="148"/>
      <c r="D15" s="101" t="s">
        <v>60</v>
      </c>
      <c r="E15" s="160"/>
      <c r="F15" s="160"/>
    </row>
    <row r="16" spans="1:6" ht="14.25" customHeight="1" x14ac:dyDescent="0.25">
      <c r="A16" s="96" t="s">
        <v>10</v>
      </c>
      <c r="B16" s="148"/>
      <c r="C16" s="148"/>
      <c r="D16" s="101" t="s">
        <v>61</v>
      </c>
      <c r="E16" s="161">
        <v>168340.5</v>
      </c>
      <c r="F16" s="161">
        <v>155660.28</v>
      </c>
    </row>
    <row r="17" spans="1:6" x14ac:dyDescent="0.25">
      <c r="A17" s="95" t="s">
        <v>11</v>
      </c>
      <c r="B17" s="60">
        <f>SUM(B18:B24)</f>
        <v>6331.14</v>
      </c>
      <c r="C17" s="60">
        <f>SUM(C18:C24)</f>
        <v>6373.6100000000006</v>
      </c>
      <c r="D17" s="101" t="s">
        <v>62</v>
      </c>
      <c r="E17" s="160"/>
      <c r="F17" s="160"/>
    </row>
    <row r="18" spans="1:6" x14ac:dyDescent="0.25">
      <c r="A18" s="97" t="s">
        <v>12</v>
      </c>
      <c r="B18" s="151"/>
      <c r="C18" s="151"/>
      <c r="D18" s="101" t="s">
        <v>63</v>
      </c>
      <c r="E18" s="161">
        <v>0</v>
      </c>
      <c r="F18" s="161">
        <v>0</v>
      </c>
    </row>
    <row r="19" spans="1:6" ht="14.25" customHeight="1" x14ac:dyDescent="0.25">
      <c r="A19" s="97" t="s">
        <v>13</v>
      </c>
      <c r="B19" s="152">
        <v>-0.2</v>
      </c>
      <c r="C19" s="152">
        <v>-0.2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customHeight="1" x14ac:dyDescent="0.25">
      <c r="A20" s="97" t="s">
        <v>14</v>
      </c>
      <c r="B20" s="152">
        <v>0</v>
      </c>
      <c r="C20" s="152">
        <v>0</v>
      </c>
      <c r="D20" s="101" t="s">
        <v>65</v>
      </c>
      <c r="E20" s="162">
        <v>0</v>
      </c>
      <c r="F20" s="162">
        <v>0</v>
      </c>
    </row>
    <row r="21" spans="1:6" x14ac:dyDescent="0.25">
      <c r="A21" s="97" t="s">
        <v>15</v>
      </c>
      <c r="B21" s="152">
        <v>3331.34</v>
      </c>
      <c r="C21" s="152">
        <v>3373.81</v>
      </c>
      <c r="D21" s="101" t="s">
        <v>66</v>
      </c>
      <c r="E21" s="162">
        <v>0</v>
      </c>
      <c r="F21" s="162">
        <v>0</v>
      </c>
    </row>
    <row r="22" spans="1:6" x14ac:dyDescent="0.25">
      <c r="A22" s="97" t="s">
        <v>16</v>
      </c>
      <c r="B22" s="152">
        <v>3000</v>
      </c>
      <c r="C22" s="152">
        <v>3000</v>
      </c>
      <c r="D22" s="101" t="s">
        <v>67</v>
      </c>
      <c r="E22" s="162">
        <v>0</v>
      </c>
      <c r="F22" s="162">
        <v>0</v>
      </c>
    </row>
    <row r="23" spans="1:6" x14ac:dyDescent="0.25">
      <c r="A23" s="97" t="s">
        <v>17</v>
      </c>
      <c r="B23" s="151"/>
      <c r="C23" s="151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52">
        <v>0</v>
      </c>
      <c r="C24" s="152">
        <v>0</v>
      </c>
      <c r="D24" s="101" t="s">
        <v>69</v>
      </c>
      <c r="E24" s="163">
        <v>0</v>
      </c>
      <c r="F24" s="163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163">
        <v>0</v>
      </c>
      <c r="F25" s="163">
        <v>0</v>
      </c>
    </row>
    <row r="26" spans="1:6" x14ac:dyDescent="0.25">
      <c r="A26" s="97" t="s">
        <v>20</v>
      </c>
      <c r="B26" s="153"/>
      <c r="C26" s="153"/>
      <c r="D26" s="100" t="s">
        <v>71</v>
      </c>
      <c r="E26" s="164">
        <v>0</v>
      </c>
      <c r="F26" s="164">
        <v>0</v>
      </c>
    </row>
    <row r="27" spans="1:6" x14ac:dyDescent="0.25">
      <c r="A27" s="97" t="s">
        <v>21</v>
      </c>
      <c r="B27" s="153"/>
      <c r="C27" s="153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53"/>
      <c r="C28" s="153"/>
      <c r="D28" s="101" t="s">
        <v>73</v>
      </c>
      <c r="E28" s="165">
        <v>0</v>
      </c>
      <c r="F28" s="165">
        <v>0</v>
      </c>
    </row>
    <row r="29" spans="1:6" x14ac:dyDescent="0.25">
      <c r="A29" s="97" t="s">
        <v>23</v>
      </c>
      <c r="B29" s="153"/>
      <c r="C29" s="153"/>
      <c r="D29" s="101" t="s">
        <v>74</v>
      </c>
      <c r="E29" s="165">
        <v>0</v>
      </c>
      <c r="F29" s="165">
        <v>0</v>
      </c>
    </row>
    <row r="30" spans="1:6" ht="14.25" customHeight="1" x14ac:dyDescent="0.25">
      <c r="A30" s="97" t="s">
        <v>24</v>
      </c>
      <c r="B30" s="153"/>
      <c r="C30" s="153"/>
      <c r="D30" s="101" t="s">
        <v>75</v>
      </c>
      <c r="E30" s="165">
        <v>0</v>
      </c>
      <c r="F30" s="165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155">
        <v>0</v>
      </c>
      <c r="C32" s="155">
        <v>0</v>
      </c>
      <c r="D32" s="101" t="s">
        <v>77</v>
      </c>
      <c r="E32" s="166"/>
      <c r="F32" s="166"/>
    </row>
    <row r="33" spans="1:6" x14ac:dyDescent="0.25">
      <c r="A33" s="97" t="s">
        <v>27</v>
      </c>
      <c r="B33" s="154"/>
      <c r="C33" s="154"/>
      <c r="D33" s="101" t="s">
        <v>78</v>
      </c>
      <c r="E33" s="166"/>
      <c r="F33" s="166"/>
    </row>
    <row r="34" spans="1:6" x14ac:dyDescent="0.25">
      <c r="A34" s="97" t="s">
        <v>28</v>
      </c>
      <c r="B34" s="154"/>
      <c r="C34" s="154"/>
      <c r="D34" s="101" t="s">
        <v>79</v>
      </c>
      <c r="E34" s="166"/>
      <c r="F34" s="166"/>
    </row>
    <row r="35" spans="1:6" x14ac:dyDescent="0.25">
      <c r="A35" s="97" t="s">
        <v>29</v>
      </c>
      <c r="B35" s="154"/>
      <c r="C35" s="154"/>
      <c r="D35" s="101" t="s">
        <v>80</v>
      </c>
      <c r="E35" s="166"/>
      <c r="F35" s="166"/>
    </row>
    <row r="36" spans="1:6" x14ac:dyDescent="0.25">
      <c r="A36" s="97" t="s">
        <v>30</v>
      </c>
      <c r="B36" s="154"/>
      <c r="C36" s="154"/>
      <c r="D36" s="101" t="s">
        <v>81</v>
      </c>
      <c r="E36" s="166"/>
      <c r="F36" s="166"/>
    </row>
    <row r="37" spans="1:6" x14ac:dyDescent="0.25">
      <c r="A37" s="95" t="s">
        <v>31</v>
      </c>
      <c r="B37" s="156">
        <v>0</v>
      </c>
      <c r="C37" s="156">
        <v>0</v>
      </c>
      <c r="D37" s="101" t="s">
        <v>82</v>
      </c>
      <c r="E37" s="166"/>
      <c r="F37" s="166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57">
        <v>0</v>
      </c>
      <c r="C39" s="157">
        <v>0</v>
      </c>
      <c r="D39" s="101" t="s">
        <v>84</v>
      </c>
      <c r="E39" s="167">
        <v>0</v>
      </c>
      <c r="F39" s="167">
        <v>0</v>
      </c>
    </row>
    <row r="40" spans="1:6" x14ac:dyDescent="0.25">
      <c r="A40" s="97" t="s">
        <v>33</v>
      </c>
      <c r="B40" s="157">
        <v>0</v>
      </c>
      <c r="C40" s="157">
        <v>0</v>
      </c>
      <c r="D40" s="101" t="s">
        <v>85</v>
      </c>
      <c r="E40" s="167">
        <v>0</v>
      </c>
      <c r="F40" s="167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67">
        <v>0</v>
      </c>
      <c r="F41" s="167">
        <v>0</v>
      </c>
    </row>
    <row r="42" spans="1:6" x14ac:dyDescent="0.25">
      <c r="A42" s="97" t="s">
        <v>35</v>
      </c>
      <c r="B42" s="158"/>
      <c r="C42" s="158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158"/>
      <c r="C43" s="158"/>
      <c r="D43" s="101" t="s">
        <v>88</v>
      </c>
      <c r="E43" s="168">
        <v>0</v>
      </c>
      <c r="F43" s="168">
        <v>0</v>
      </c>
    </row>
    <row r="44" spans="1:6" x14ac:dyDescent="0.25">
      <c r="A44" s="97" t="s">
        <v>37</v>
      </c>
      <c r="B44" s="158"/>
      <c r="C44" s="158"/>
      <c r="D44" s="101" t="s">
        <v>89</v>
      </c>
      <c r="E44" s="168">
        <v>0</v>
      </c>
      <c r="F44" s="168">
        <v>0</v>
      </c>
    </row>
    <row r="45" spans="1:6" x14ac:dyDescent="0.25">
      <c r="A45" s="97" t="s">
        <v>38</v>
      </c>
      <c r="B45" s="158"/>
      <c r="C45" s="158"/>
      <c r="D45" s="101" t="s">
        <v>90</v>
      </c>
      <c r="E45" s="168">
        <v>0</v>
      </c>
      <c r="F45" s="168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261271.27000000002</v>
      </c>
      <c r="C47" s="61">
        <f>C9+C17+C25+C31+C38+C41</f>
        <v>187490.63</v>
      </c>
      <c r="D47" s="99" t="s">
        <v>91</v>
      </c>
      <c r="E47" s="61">
        <f>E9+E19+E23+E26+E27+E31+E38+E42</f>
        <v>168340.5</v>
      </c>
      <c r="F47" s="61">
        <f>F9+F19+F23+F26+F27+F31+F38+F42</f>
        <v>155660.28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59">
        <v>0</v>
      </c>
      <c r="C50" s="159">
        <v>0</v>
      </c>
      <c r="D50" s="100" t="s">
        <v>93</v>
      </c>
      <c r="E50" s="169">
        <v>0</v>
      </c>
      <c r="F50" s="169">
        <v>0</v>
      </c>
    </row>
    <row r="51" spans="1:6" x14ac:dyDescent="0.25">
      <c r="A51" s="95" t="s">
        <v>42</v>
      </c>
      <c r="B51" s="159">
        <v>0</v>
      </c>
      <c r="C51" s="159">
        <v>0</v>
      </c>
      <c r="D51" s="100" t="s">
        <v>94</v>
      </c>
      <c r="E51" s="169">
        <v>0</v>
      </c>
      <c r="F51" s="169">
        <v>0</v>
      </c>
    </row>
    <row r="52" spans="1:6" x14ac:dyDescent="0.25">
      <c r="A52" s="95" t="s">
        <v>43</v>
      </c>
      <c r="B52" s="159">
        <v>0</v>
      </c>
      <c r="C52" s="159">
        <v>0</v>
      </c>
      <c r="D52" s="100" t="s">
        <v>95</v>
      </c>
      <c r="E52" s="169">
        <v>0</v>
      </c>
      <c r="F52" s="169">
        <v>0</v>
      </c>
    </row>
    <row r="53" spans="1:6" x14ac:dyDescent="0.25">
      <c r="A53" s="95" t="s">
        <v>44</v>
      </c>
      <c r="B53" s="159">
        <v>660022.43000000005</v>
      </c>
      <c r="C53" s="159">
        <v>535285.43000000005</v>
      </c>
      <c r="D53" s="100" t="s">
        <v>96</v>
      </c>
      <c r="E53" s="169">
        <v>0</v>
      </c>
      <c r="F53" s="169">
        <v>0</v>
      </c>
    </row>
    <row r="54" spans="1:6" x14ac:dyDescent="0.25">
      <c r="A54" s="95" t="s">
        <v>45</v>
      </c>
      <c r="B54" s="159">
        <v>0</v>
      </c>
      <c r="C54" s="159">
        <v>0</v>
      </c>
      <c r="D54" s="100" t="s">
        <v>97</v>
      </c>
      <c r="E54" s="169">
        <v>0</v>
      </c>
      <c r="F54" s="169">
        <v>0</v>
      </c>
    </row>
    <row r="55" spans="1:6" x14ac:dyDescent="0.25">
      <c r="A55" s="95" t="s">
        <v>46</v>
      </c>
      <c r="B55" s="159">
        <v>-322137.86</v>
      </c>
      <c r="C55" s="159">
        <v>-262069.04</v>
      </c>
      <c r="D55" s="37" t="s">
        <v>98</v>
      </c>
      <c r="E55" s="169">
        <v>0</v>
      </c>
      <c r="F55" s="169">
        <v>0</v>
      </c>
    </row>
    <row r="56" spans="1:6" x14ac:dyDescent="0.25">
      <c r="A56" s="95" t="s">
        <v>47</v>
      </c>
      <c r="B56" s="159">
        <v>0</v>
      </c>
      <c r="C56" s="159">
        <v>0</v>
      </c>
      <c r="D56" s="54"/>
      <c r="E56" s="54"/>
      <c r="F56" s="54"/>
    </row>
    <row r="57" spans="1:6" x14ac:dyDescent="0.25">
      <c r="A57" s="95" t="s">
        <v>48</v>
      </c>
      <c r="B57" s="159">
        <v>0</v>
      </c>
      <c r="C57" s="159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59">
        <v>0</v>
      </c>
      <c r="C58" s="159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168340.5</v>
      </c>
      <c r="F59" s="61">
        <f>F47+F57</f>
        <v>155660.28</v>
      </c>
    </row>
    <row r="60" spans="1:6" x14ac:dyDescent="0.25">
      <c r="A60" s="55" t="s">
        <v>50</v>
      </c>
      <c r="B60" s="61">
        <f>SUM(B50:B58)</f>
        <v>337884.57000000007</v>
      </c>
      <c r="C60" s="61">
        <f>SUM(C50:C58)</f>
        <v>273216.39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599155.84000000008</v>
      </c>
      <c r="C62" s="61">
        <f>SUM(C47+C60)</f>
        <v>460707.02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170">
        <v>0</v>
      </c>
      <c r="F64" s="170">
        <v>0</v>
      </c>
    </row>
    <row r="65" spans="1:6" x14ac:dyDescent="0.25">
      <c r="A65" s="54"/>
      <c r="B65" s="54"/>
      <c r="C65" s="54"/>
      <c r="D65" s="41" t="s">
        <v>104</v>
      </c>
      <c r="E65" s="170">
        <v>0</v>
      </c>
      <c r="F65" s="170">
        <v>0</v>
      </c>
    </row>
    <row r="66" spans="1:6" x14ac:dyDescent="0.25">
      <c r="A66" s="54"/>
      <c r="B66" s="54"/>
      <c r="C66" s="54"/>
      <c r="D66" s="103" t="s">
        <v>105</v>
      </c>
      <c r="E66" s="170">
        <v>0</v>
      </c>
      <c r="F66" s="170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430815.33999999997</v>
      </c>
      <c r="F68" s="77">
        <f>SUM(F69:F73)</f>
        <v>305046.74</v>
      </c>
    </row>
    <row r="69" spans="1:6" x14ac:dyDescent="0.25">
      <c r="A69" s="12"/>
      <c r="B69" s="54"/>
      <c r="C69" s="54"/>
      <c r="D69" s="103" t="s">
        <v>107</v>
      </c>
      <c r="E69" s="171">
        <v>125768.6</v>
      </c>
      <c r="F69" s="171">
        <v>46223.13</v>
      </c>
    </row>
    <row r="70" spans="1:6" x14ac:dyDescent="0.25">
      <c r="A70" s="12"/>
      <c r="B70" s="54"/>
      <c r="C70" s="54"/>
      <c r="D70" s="103" t="s">
        <v>108</v>
      </c>
      <c r="E70" s="171">
        <v>305046.74</v>
      </c>
      <c r="F70" s="171">
        <v>258823.61</v>
      </c>
    </row>
    <row r="71" spans="1:6" x14ac:dyDescent="0.25">
      <c r="A71" s="12"/>
      <c r="B71" s="54"/>
      <c r="C71" s="54"/>
      <c r="D71" s="103" t="s">
        <v>109</v>
      </c>
      <c r="E71" s="171">
        <v>0</v>
      </c>
      <c r="F71" s="171">
        <v>0</v>
      </c>
    </row>
    <row r="72" spans="1:6" x14ac:dyDescent="0.25">
      <c r="A72" s="12"/>
      <c r="B72" s="54"/>
      <c r="C72" s="54"/>
      <c r="D72" s="103" t="s">
        <v>110</v>
      </c>
      <c r="E72" s="171">
        <v>0</v>
      </c>
      <c r="F72" s="171">
        <v>0</v>
      </c>
    </row>
    <row r="73" spans="1:6" x14ac:dyDescent="0.25">
      <c r="A73" s="12"/>
      <c r="B73" s="54"/>
      <c r="C73" s="54"/>
      <c r="D73" s="103" t="s">
        <v>111</v>
      </c>
      <c r="E73" s="171">
        <v>0</v>
      </c>
      <c r="F73" s="171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172">
        <v>0</v>
      </c>
      <c r="F76" s="172">
        <v>0</v>
      </c>
    </row>
    <row r="77" spans="1:6" x14ac:dyDescent="0.25">
      <c r="A77" s="12"/>
      <c r="B77" s="54"/>
      <c r="C77" s="54"/>
      <c r="D77" s="100" t="s">
        <v>114</v>
      </c>
      <c r="E77" s="172">
        <v>0</v>
      </c>
      <c r="F77" s="172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430815.33999999997</v>
      </c>
      <c r="F79" s="61">
        <f>F63+F68+F75</f>
        <v>305046.74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599155.84</v>
      </c>
      <c r="F81" s="61">
        <f>F59+F79</f>
        <v>460707.02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254940.13</v>
      </c>
      <c r="Q4" s="18">
        <f>'Formato 1'!C9</f>
        <v>181117.02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254940.13</v>
      </c>
      <c r="Q6" s="18">
        <f>'Formato 1'!C11</f>
        <v>181117.02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6331.14</v>
      </c>
      <c r="Q12" s="18">
        <f>'Formato 1'!C17</f>
        <v>6373.6100000000006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-0.2</v>
      </c>
      <c r="Q14" s="18">
        <f>'Formato 1'!C19</f>
        <v>-0.2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0</v>
      </c>
      <c r="Q15" s="18">
        <f>'Formato 1'!C20</f>
        <v>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3331.34</v>
      </c>
      <c r="Q16" s="18">
        <f>'Formato 1'!C21</f>
        <v>3373.81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3000</v>
      </c>
      <c r="Q17" s="18">
        <f>'Formato 1'!C22</f>
        <v>3000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261271.27000000002</v>
      </c>
      <c r="Q42" s="18">
        <f>'Formato 1'!C47</f>
        <v>187490.63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660022.43000000005</v>
      </c>
      <c r="Q47">
        <f>'Formato 1'!C53</f>
        <v>535285.43000000005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-322137.86</v>
      </c>
      <c r="Q49">
        <f>'Formato 1'!C55</f>
        <v>-262069.04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337884.57000000007</v>
      </c>
      <c r="Q53">
        <f>'Formato 1'!C60</f>
        <v>273216.39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599155.84000000008</v>
      </c>
      <c r="Q54">
        <f>'Formato 1'!C62</f>
        <v>460707.02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168340.5</v>
      </c>
      <c r="Q57">
        <f>'Formato 1'!F9</f>
        <v>155660.28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0</v>
      </c>
      <c r="Q59">
        <f>'Formato 1'!F11</f>
        <v>0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168340.5</v>
      </c>
      <c r="Q64">
        <f>'Formato 1'!F16</f>
        <v>155660.28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168340.5</v>
      </c>
      <c r="Q95">
        <f>'Formato 1'!F47</f>
        <v>155660.28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168340.5</v>
      </c>
      <c r="Q104">
        <f>'Formato 1'!F59</f>
        <v>155660.28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430815.33999999997</v>
      </c>
      <c r="Q110">
        <f>'Formato 1'!F68</f>
        <v>305046.74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125768.6</v>
      </c>
      <c r="Q111">
        <f>'Formato 1'!F69</f>
        <v>46223.13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305046.74</v>
      </c>
      <c r="Q112">
        <f>'Formato 1'!F70</f>
        <v>258823.61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430815.33999999997</v>
      </c>
      <c r="Q119">
        <f>'Formato 1'!F79</f>
        <v>305046.74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599155.84</v>
      </c>
      <c r="Q120">
        <f>'Formato 1'!F81</f>
        <v>460707.02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236" t="s">
        <v>544</v>
      </c>
      <c r="B1" s="236"/>
      <c r="C1" s="236"/>
      <c r="D1" s="236"/>
      <c r="E1" s="236"/>
      <c r="F1" s="236"/>
      <c r="G1" s="236"/>
      <c r="H1" s="236"/>
    </row>
    <row r="2" spans="1:9" ht="14.25" x14ac:dyDescent="0.4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3"/>
      <c r="G2" s="223"/>
      <c r="H2" s="224"/>
    </row>
    <row r="3" spans="1:9" x14ac:dyDescent="0.25">
      <c r="A3" s="225" t="s">
        <v>120</v>
      </c>
      <c r="B3" s="226"/>
      <c r="C3" s="226"/>
      <c r="D3" s="226"/>
      <c r="E3" s="226"/>
      <c r="F3" s="226"/>
      <c r="G3" s="226"/>
      <c r="H3" s="227"/>
    </row>
    <row r="4" spans="1:9" ht="14.25" x14ac:dyDescent="0.45">
      <c r="A4" s="228" t="str">
        <f>PERIODO_INFORME</f>
        <v>Al 31 de diciembre de 2018 y al 31 de diciembre de 2019 (b)</v>
      </c>
      <c r="B4" s="229"/>
      <c r="C4" s="229"/>
      <c r="D4" s="229"/>
      <c r="E4" s="229"/>
      <c r="F4" s="229"/>
      <c r="G4" s="229"/>
      <c r="H4" s="230"/>
    </row>
    <row r="5" spans="1:9" ht="14.25" x14ac:dyDescent="0.45">
      <c r="A5" s="231" t="s">
        <v>118</v>
      </c>
      <c r="B5" s="232"/>
      <c r="C5" s="232"/>
      <c r="D5" s="232"/>
      <c r="E5" s="232"/>
      <c r="F5" s="232"/>
      <c r="G5" s="232"/>
      <c r="H5" s="233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150">
        <v>155660.28</v>
      </c>
      <c r="C18" s="131"/>
      <c r="D18" s="131"/>
      <c r="E18" s="131"/>
      <c r="F18" s="150">
        <v>168340.5</v>
      </c>
      <c r="G18" s="131"/>
      <c r="H18" s="131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155660.28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168340.5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ht="14.25" x14ac:dyDescent="0.4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ht="14.25" x14ac:dyDescent="0.4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235" t="s">
        <v>3300</v>
      </c>
      <c r="B33" s="235"/>
      <c r="C33" s="235"/>
      <c r="D33" s="235"/>
      <c r="E33" s="235"/>
      <c r="F33" s="235"/>
      <c r="G33" s="235"/>
      <c r="H33" s="235"/>
    </row>
    <row r="34" spans="1:8" ht="12" customHeight="1" x14ac:dyDescent="0.25">
      <c r="A34" s="235"/>
      <c r="B34" s="235"/>
      <c r="C34" s="235"/>
      <c r="D34" s="235"/>
      <c r="E34" s="235"/>
      <c r="F34" s="235"/>
      <c r="G34" s="235"/>
      <c r="H34" s="235"/>
    </row>
    <row r="35" spans="1:8" ht="12" customHeight="1" x14ac:dyDescent="0.25">
      <c r="A35" s="235"/>
      <c r="B35" s="235"/>
      <c r="C35" s="235"/>
      <c r="D35" s="235"/>
      <c r="E35" s="235"/>
      <c r="F35" s="235"/>
      <c r="G35" s="235"/>
      <c r="H35" s="235"/>
    </row>
    <row r="36" spans="1:8" ht="12" customHeight="1" x14ac:dyDescent="0.25">
      <c r="A36" s="235"/>
      <c r="B36" s="235"/>
      <c r="C36" s="235"/>
      <c r="D36" s="235"/>
      <c r="E36" s="235"/>
      <c r="F36" s="235"/>
      <c r="G36" s="235"/>
      <c r="H36" s="235"/>
    </row>
    <row r="37" spans="1:8" ht="12" customHeight="1" x14ac:dyDescent="0.25">
      <c r="A37" s="235"/>
      <c r="B37" s="235"/>
      <c r="C37" s="235"/>
      <c r="D37" s="235"/>
      <c r="E37" s="235"/>
      <c r="F37" s="235"/>
      <c r="G37" s="235"/>
      <c r="H37" s="235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155660.28</v>
      </c>
      <c r="Q12" s="18"/>
      <c r="R12" s="18"/>
      <c r="S12" s="18"/>
      <c r="T12" s="18">
        <f>'Formato 2'!F18</f>
        <v>168340.5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155660.28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168340.5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234" t="s">
        <v>543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111"/>
    </row>
    <row r="2" spans="1:12" ht="14.25" x14ac:dyDescent="0.45">
      <c r="A2" s="222" t="str">
        <f>ENTE_PUBLICO_A</f>
        <v>CASA DE LA CULTURA DEL MUNICIPIO DE VALLE DE SANTIAGO, GTO., Gobierno del Estado de Guanajuato (a)</v>
      </c>
      <c r="B2" s="223"/>
      <c r="C2" s="223"/>
      <c r="D2" s="223"/>
      <c r="E2" s="223"/>
      <c r="F2" s="223"/>
      <c r="G2" s="223"/>
      <c r="H2" s="223"/>
      <c r="I2" s="223"/>
      <c r="J2" s="223"/>
      <c r="K2" s="224"/>
    </row>
    <row r="3" spans="1:12" x14ac:dyDescent="0.25">
      <c r="A3" s="225" t="s">
        <v>146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</row>
    <row r="4" spans="1:12" ht="14.25" x14ac:dyDescent="0.45">
      <c r="A4" s="228" t="str">
        <f>TRIMESTRE</f>
        <v>Del 1 de enero al 31 de diciembre de 2019 (b)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</row>
    <row r="5" spans="1:12" ht="14.25" x14ac:dyDescent="0.45">
      <c r="A5" s="225" t="s">
        <v>118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31 de diciembre de 2019 (k)</v>
      </c>
      <c r="J6" s="130" t="str">
        <f>MONTO2</f>
        <v>Monto pagado de la inversión actualizado al 31 de diciembre de 2019 (l)</v>
      </c>
      <c r="K6" s="130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casa de la cultura</cp:lastModifiedBy>
  <cp:lastPrinted>2017-02-04T00:56:20Z</cp:lastPrinted>
  <dcterms:created xsi:type="dcterms:W3CDTF">2017-01-19T17:59:06Z</dcterms:created>
  <dcterms:modified xsi:type="dcterms:W3CDTF">2020-01-24T17:43:55Z</dcterms:modified>
</cp:coreProperties>
</file>