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LDF\"/>
    </mc:Choice>
  </mc:AlternateContent>
  <xr:revisionPtr revIDLastSave="0" documentId="13_ncr:1_{4DED8AA8-AFAE-4A3A-A8CF-704431534D6E}" xr6:coauthVersionLast="46" xr6:coauthVersionMax="46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84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b)'!$A$71</definedName>
    <definedName name="GASTO_E_FIN">'Formato 6 b)'!$A$88</definedName>
    <definedName name="GASTO_E_FIN_01">'Formato 6 b)'!$B$88</definedName>
    <definedName name="GASTO_E_FIN_02">'Formato 6 b)'!$C$88</definedName>
    <definedName name="GASTO_E_FIN_03">'Formato 6 b)'!$D$88</definedName>
    <definedName name="GASTO_E_FIN_04">'Formato 6 b)'!$E$88</definedName>
    <definedName name="GASTO_E_FIN_05">'Formato 6 b)'!$F$88</definedName>
    <definedName name="GASTO_E_FIN_06">'Formato 6 b)'!$G$88</definedName>
    <definedName name="GASTO_E_T1">'Formato 6 b)'!$B$71</definedName>
    <definedName name="GASTO_E_T2">'Formato 6 b)'!$C$71</definedName>
    <definedName name="GASTO_E_T3">'Formato 6 b)'!$D$71</definedName>
    <definedName name="GASTO_E_T4">'Formato 6 b)'!$E$71</definedName>
    <definedName name="GASTO_E_T5">'Formato 6 b)'!$F$71</definedName>
    <definedName name="GASTO_E_T6">'Formato 6 b)'!$G$71</definedName>
    <definedName name="GASTO_NE">'Formato 6 b)'!$A$9</definedName>
    <definedName name="GASTO_NE_FIN">'Formato 6 b)'!$A$70</definedName>
    <definedName name="GASTO_NE_FIN_01">'Formato 6 b)'!$B$70</definedName>
    <definedName name="GASTO_NE_FIN_02">'Formato 6 b)'!$C$70</definedName>
    <definedName name="GASTO_NE_FIN_03">'Formato 6 b)'!$D$70</definedName>
    <definedName name="GASTO_NE_FIN_04">'Formato 6 b)'!$E$70</definedName>
    <definedName name="GASTO_NE_FIN_05">'Formato 6 b)'!$F$70</definedName>
    <definedName name="GASTO_NE_FIN_06">'Formato 6 b)'!$G$70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b)'!$B$89</definedName>
    <definedName name="TOTAL_E_T2">'Formato 6 b)'!$C$89</definedName>
    <definedName name="TOTAL_E_T3">'Formato 6 b)'!$D$89</definedName>
    <definedName name="TOTAL_E_T4">'Formato 6 b)'!$E$89</definedName>
    <definedName name="TOTAL_E_T5">'Formato 6 b)'!$F$89</definedName>
    <definedName name="TOTAL_E_T6">'Formato 6 b)'!$G$89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6" l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85" i="6"/>
  <c r="G84" i="6"/>
  <c r="G11" i="6"/>
  <c r="C21" i="4" l="1"/>
  <c r="C25" i="4"/>
  <c r="C15" i="4"/>
  <c r="C13" i="4" s="1"/>
  <c r="C66" i="4"/>
  <c r="D66" i="4"/>
  <c r="B66" i="4"/>
  <c r="B64" i="4" s="1"/>
  <c r="B72" i="4" s="1"/>
  <c r="C72" i="4"/>
  <c r="D15" i="4"/>
  <c r="D13" i="4" s="1"/>
  <c r="D11" i="4"/>
  <c r="C11" i="4"/>
  <c r="B11" i="4"/>
  <c r="D64" i="4"/>
  <c r="C64" i="4"/>
  <c r="B59" i="4"/>
  <c r="B57" i="4"/>
  <c r="D49" i="4"/>
  <c r="C49" i="4"/>
  <c r="B49" i="4"/>
  <c r="C70" i="4"/>
  <c r="D70" i="4"/>
  <c r="D68" i="4"/>
  <c r="D63" i="4"/>
  <c r="C68" i="4"/>
  <c r="C63" i="4"/>
  <c r="B68" i="4"/>
  <c r="B63" i="4"/>
  <c r="D55" i="4"/>
  <c r="D53" i="4"/>
  <c r="C55" i="4"/>
  <c r="C53" i="4"/>
  <c r="D48" i="4"/>
  <c r="C48" i="4"/>
  <c r="B53" i="4"/>
  <c r="B48" i="4"/>
  <c r="B44" i="4"/>
  <c r="B40" i="4"/>
  <c r="B15" i="4"/>
  <c r="B13" i="4" s="1"/>
  <c r="D44" i="4"/>
  <c r="D40" i="4"/>
  <c r="C40" i="4"/>
  <c r="C44" i="4"/>
  <c r="D42" i="4"/>
  <c r="C42" i="4"/>
  <c r="B42" i="4"/>
  <c r="B41" i="4"/>
  <c r="D37" i="4"/>
  <c r="C37" i="4"/>
  <c r="B37" i="4"/>
  <c r="D29" i="4"/>
  <c r="B29" i="4"/>
  <c r="C29" i="4"/>
  <c r="D31" i="4"/>
  <c r="C31" i="4"/>
  <c r="D30" i="4"/>
  <c r="C30" i="4"/>
  <c r="B31" i="4"/>
  <c r="B30" i="4"/>
  <c r="D17" i="4"/>
  <c r="C17" i="4"/>
  <c r="D19" i="4"/>
  <c r="D18" i="4"/>
  <c r="C19" i="4"/>
  <c r="C18" i="4"/>
  <c r="D14" i="4"/>
  <c r="C14" i="4"/>
  <c r="B14" i="4"/>
  <c r="D10" i="4"/>
  <c r="C10" i="4"/>
  <c r="D9" i="4"/>
  <c r="C9" i="4"/>
  <c r="B10" i="4"/>
  <c r="B9" i="4"/>
  <c r="G36" i="12" l="1"/>
  <c r="G35" i="12"/>
  <c r="G34" i="12"/>
  <c r="G31" i="12"/>
  <c r="G28" i="12"/>
  <c r="G7" i="12"/>
  <c r="G21" i="12"/>
  <c r="G26" i="12"/>
  <c r="G23" i="12"/>
  <c r="G22" i="12"/>
  <c r="G17" i="12"/>
  <c r="G16" i="12"/>
  <c r="G15" i="12"/>
  <c r="G9" i="12"/>
  <c r="G10" i="12"/>
  <c r="G11" i="12"/>
  <c r="G12" i="12"/>
  <c r="G13" i="12"/>
  <c r="G14" i="12"/>
  <c r="G8" i="12"/>
  <c r="C70" i="5"/>
  <c r="C63" i="5"/>
  <c r="C58" i="5"/>
  <c r="C47" i="5"/>
  <c r="C48" i="5"/>
  <c r="C49" i="5"/>
  <c r="C46" i="5"/>
  <c r="C30" i="5"/>
  <c r="C31" i="5"/>
  <c r="C32" i="5"/>
  <c r="C33" i="5"/>
  <c r="C34" i="5"/>
  <c r="C35" i="5"/>
  <c r="C36" i="5"/>
  <c r="C37" i="5"/>
  <c r="C38" i="5"/>
  <c r="C39" i="5"/>
  <c r="C40" i="5"/>
  <c r="C29" i="5"/>
  <c r="C18" i="5"/>
  <c r="C19" i="5"/>
  <c r="C20" i="5"/>
  <c r="C21" i="5"/>
  <c r="C22" i="5"/>
  <c r="C23" i="5"/>
  <c r="C24" i="5"/>
  <c r="C25" i="5"/>
  <c r="C26" i="5"/>
  <c r="C27" i="5"/>
  <c r="C17" i="5"/>
  <c r="C10" i="5"/>
  <c r="C11" i="5"/>
  <c r="C12" i="5"/>
  <c r="C13" i="5"/>
  <c r="C14" i="5"/>
  <c r="C15" i="5"/>
  <c r="C9" i="5"/>
  <c r="D65" i="5"/>
  <c r="G67" i="5" l="1"/>
  <c r="F67" i="5"/>
  <c r="E67" i="5"/>
  <c r="D67" i="5"/>
  <c r="C67" i="5"/>
  <c r="B67" i="5"/>
  <c r="G75" i="5" l="1"/>
  <c r="F75" i="5"/>
  <c r="E75" i="5"/>
  <c r="D75" i="5"/>
  <c r="C75" i="5"/>
  <c r="B75" i="5"/>
  <c r="G65" i="5"/>
  <c r="F65" i="5"/>
  <c r="E65" i="5"/>
  <c r="B65" i="5"/>
  <c r="G59" i="5"/>
  <c r="F59" i="5"/>
  <c r="E59" i="5"/>
  <c r="D59" i="5"/>
  <c r="C59" i="5"/>
  <c r="B59" i="5"/>
  <c r="G54" i="5"/>
  <c r="F54" i="5"/>
  <c r="E54" i="5"/>
  <c r="D54" i="5"/>
  <c r="C54" i="5"/>
  <c r="B54" i="5"/>
  <c r="G45" i="5"/>
  <c r="F45" i="5"/>
  <c r="E45" i="5"/>
  <c r="D45" i="5"/>
  <c r="C45" i="5"/>
  <c r="C65" i="5" s="1"/>
  <c r="B45" i="5"/>
  <c r="G41" i="5"/>
  <c r="G42" i="5" s="1"/>
  <c r="G28" i="5"/>
  <c r="F28" i="5"/>
  <c r="F41" i="5" s="1"/>
  <c r="E28" i="5"/>
  <c r="E41" i="5" s="1"/>
  <c r="D28" i="5"/>
  <c r="D41" i="5" s="1"/>
  <c r="D70" i="5" s="1"/>
  <c r="C28" i="5"/>
  <c r="C41" i="5" s="1"/>
  <c r="B28" i="5"/>
  <c r="B41" i="5" s="1"/>
  <c r="G16" i="5"/>
  <c r="F16" i="5"/>
  <c r="E16" i="5"/>
  <c r="D16" i="5"/>
  <c r="C16" i="5"/>
  <c r="B16" i="5"/>
  <c r="G29" i="13"/>
  <c r="G18" i="13"/>
  <c r="G7" i="13"/>
  <c r="G33" i="9"/>
  <c r="F33" i="9"/>
  <c r="E33" i="9"/>
  <c r="D33" i="9"/>
  <c r="C33" i="9"/>
  <c r="B33" i="9"/>
  <c r="G21" i="9"/>
  <c r="F21" i="9"/>
  <c r="E21" i="9"/>
  <c r="D21" i="9"/>
  <c r="C21" i="9"/>
  <c r="B21" i="9"/>
  <c r="G28" i="9"/>
  <c r="F28" i="9"/>
  <c r="E28" i="9"/>
  <c r="D28" i="9"/>
  <c r="C28" i="9"/>
  <c r="B28" i="9"/>
  <c r="D22" i="9"/>
  <c r="G22" i="9" s="1"/>
  <c r="G9" i="9"/>
  <c r="E9" i="9"/>
  <c r="F9" i="9"/>
  <c r="D9" i="9"/>
  <c r="C9" i="9"/>
  <c r="B9" i="9"/>
  <c r="G16" i="9"/>
  <c r="F16" i="9"/>
  <c r="E16" i="9"/>
  <c r="D16" i="9"/>
  <c r="C16" i="9"/>
  <c r="B16" i="9"/>
  <c r="G12" i="9"/>
  <c r="F12" i="9"/>
  <c r="E12" i="9"/>
  <c r="D12" i="9"/>
  <c r="C12" i="9"/>
  <c r="B12" i="9"/>
  <c r="G10" i="9"/>
  <c r="D10" i="9"/>
  <c r="G77" i="8"/>
  <c r="F77" i="8"/>
  <c r="E77" i="8"/>
  <c r="D77" i="8"/>
  <c r="C77" i="8"/>
  <c r="B77" i="8"/>
  <c r="G71" i="8"/>
  <c r="F71" i="8"/>
  <c r="E71" i="8"/>
  <c r="D71" i="8"/>
  <c r="C71" i="8"/>
  <c r="B71" i="8"/>
  <c r="D72" i="8"/>
  <c r="G72" i="8" s="1"/>
  <c r="G61" i="8"/>
  <c r="F61" i="8"/>
  <c r="E61" i="8"/>
  <c r="D61" i="8"/>
  <c r="C61" i="8"/>
  <c r="B61" i="8"/>
  <c r="D68" i="8"/>
  <c r="G68" i="8" s="1"/>
  <c r="D66" i="8"/>
  <c r="G66" i="8" s="1"/>
  <c r="D63" i="8"/>
  <c r="G63" i="8" s="1"/>
  <c r="G53" i="8"/>
  <c r="F53" i="8"/>
  <c r="E53" i="8"/>
  <c r="D53" i="8"/>
  <c r="C53" i="8"/>
  <c r="B53" i="8"/>
  <c r="G57" i="8"/>
  <c r="C57" i="8"/>
  <c r="G55" i="8"/>
  <c r="D55" i="8"/>
  <c r="G54" i="8"/>
  <c r="D54" i="8"/>
  <c r="G44" i="8"/>
  <c r="F44" i="8"/>
  <c r="E44" i="8"/>
  <c r="D44" i="8"/>
  <c r="C44" i="8"/>
  <c r="B44" i="8"/>
  <c r="D52" i="8"/>
  <c r="G52" i="8" s="1"/>
  <c r="G51" i="8"/>
  <c r="C51" i="8"/>
  <c r="D49" i="8"/>
  <c r="G49" i="8" s="1"/>
  <c r="D47" i="8"/>
  <c r="G47" i="8" s="1"/>
  <c r="G37" i="8"/>
  <c r="F37" i="8"/>
  <c r="E37" i="8"/>
  <c r="D37" i="8"/>
  <c r="C37" i="8"/>
  <c r="B37" i="8"/>
  <c r="D38" i="8"/>
  <c r="G38" i="8" s="1"/>
  <c r="G27" i="8"/>
  <c r="F27" i="8"/>
  <c r="E27" i="8"/>
  <c r="D27" i="8"/>
  <c r="C27" i="8"/>
  <c r="B27" i="8"/>
  <c r="G34" i="8"/>
  <c r="D34" i="8"/>
  <c r="D32" i="8"/>
  <c r="G32" i="8" s="1"/>
  <c r="G29" i="8"/>
  <c r="D29" i="8"/>
  <c r="D28" i="8"/>
  <c r="G28" i="8" s="1"/>
  <c r="G19" i="8"/>
  <c r="F19" i="8"/>
  <c r="E19" i="8"/>
  <c r="D19" i="8"/>
  <c r="C19" i="8"/>
  <c r="B19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0" i="8"/>
  <c r="F10" i="8"/>
  <c r="E10" i="8"/>
  <c r="D10" i="8"/>
  <c r="C10" i="8"/>
  <c r="B10" i="8"/>
  <c r="D18" i="8"/>
  <c r="G18" i="8" s="1"/>
  <c r="D17" i="8"/>
  <c r="G17" i="8" s="1"/>
  <c r="D15" i="8"/>
  <c r="G15" i="8" s="1"/>
  <c r="D13" i="8"/>
  <c r="G13" i="8" s="1"/>
  <c r="D12" i="8"/>
  <c r="G12" i="8" s="1"/>
  <c r="D11" i="8"/>
  <c r="G11" i="8" s="1"/>
  <c r="G89" i="7"/>
  <c r="F89" i="7"/>
  <c r="E89" i="7"/>
  <c r="D89" i="7"/>
  <c r="C89" i="7"/>
  <c r="B89" i="7"/>
  <c r="G71" i="7"/>
  <c r="F71" i="7"/>
  <c r="E71" i="7"/>
  <c r="D71" i="7"/>
  <c r="C71" i="7"/>
  <c r="B71" i="7"/>
  <c r="G87" i="7"/>
  <c r="C87" i="7"/>
  <c r="G86" i="7"/>
  <c r="C86" i="7"/>
  <c r="G85" i="7"/>
  <c r="C85" i="7"/>
  <c r="G84" i="7"/>
  <c r="C84" i="7"/>
  <c r="G83" i="7"/>
  <c r="C83" i="7"/>
  <c r="G82" i="7"/>
  <c r="C82" i="7"/>
  <c r="G81" i="7"/>
  <c r="C81" i="7"/>
  <c r="G80" i="7"/>
  <c r="C80" i="7"/>
  <c r="G79" i="7"/>
  <c r="C79" i="7"/>
  <c r="G78" i="7"/>
  <c r="C78" i="7"/>
  <c r="G77" i="7"/>
  <c r="C77" i="7"/>
  <c r="G76" i="7"/>
  <c r="C76" i="7"/>
  <c r="G75" i="7"/>
  <c r="C75" i="7"/>
  <c r="G74" i="7"/>
  <c r="C74" i="7"/>
  <c r="G73" i="7"/>
  <c r="C73" i="7"/>
  <c r="G72" i="7"/>
  <c r="C72" i="7"/>
  <c r="B9" i="7"/>
  <c r="F9" i="7"/>
  <c r="E9" i="7"/>
  <c r="D9" i="7"/>
  <c r="G69" i="7"/>
  <c r="C69" i="7"/>
  <c r="G68" i="7"/>
  <c r="C68" i="7"/>
  <c r="G67" i="7"/>
  <c r="C67" i="7"/>
  <c r="G66" i="7"/>
  <c r="C66" i="7"/>
  <c r="G65" i="7"/>
  <c r="C65" i="7"/>
  <c r="G64" i="7"/>
  <c r="C64" i="7"/>
  <c r="G63" i="7"/>
  <c r="C63" i="7"/>
  <c r="G62" i="7"/>
  <c r="C62" i="7"/>
  <c r="G61" i="7"/>
  <c r="C61" i="7"/>
  <c r="G60" i="7"/>
  <c r="C60" i="7"/>
  <c r="G59" i="7"/>
  <c r="C59" i="7"/>
  <c r="G58" i="7"/>
  <c r="C58" i="7"/>
  <c r="G57" i="7"/>
  <c r="C57" i="7"/>
  <c r="G56" i="7"/>
  <c r="C56" i="7"/>
  <c r="G55" i="7"/>
  <c r="C55" i="7"/>
  <c r="G54" i="7"/>
  <c r="C54" i="7"/>
  <c r="G53" i="7"/>
  <c r="C53" i="7"/>
  <c r="G52" i="7"/>
  <c r="C52" i="7"/>
  <c r="G51" i="7"/>
  <c r="C51" i="7"/>
  <c r="G50" i="7"/>
  <c r="C50" i="7"/>
  <c r="G49" i="7"/>
  <c r="C49" i="7"/>
  <c r="G48" i="7"/>
  <c r="C48" i="7"/>
  <c r="G47" i="7"/>
  <c r="C47" i="7"/>
  <c r="G46" i="7"/>
  <c r="C46" i="7"/>
  <c r="G45" i="7"/>
  <c r="C45" i="7"/>
  <c r="G44" i="7"/>
  <c r="C44" i="7"/>
  <c r="G43" i="7"/>
  <c r="C43" i="7"/>
  <c r="G42" i="7"/>
  <c r="C42" i="7"/>
  <c r="G41" i="7"/>
  <c r="C41" i="7"/>
  <c r="G40" i="7"/>
  <c r="C40" i="7"/>
  <c r="G39" i="7"/>
  <c r="C39" i="7"/>
  <c r="G38" i="7"/>
  <c r="C38" i="7"/>
  <c r="G37" i="7"/>
  <c r="C37" i="7"/>
  <c r="G36" i="7"/>
  <c r="C36" i="7"/>
  <c r="G35" i="7"/>
  <c r="C35" i="7"/>
  <c r="G34" i="7"/>
  <c r="C34" i="7"/>
  <c r="G33" i="7"/>
  <c r="C33" i="7"/>
  <c r="G32" i="7"/>
  <c r="C32" i="7"/>
  <c r="G31" i="7"/>
  <c r="C31" i="7"/>
  <c r="G30" i="7"/>
  <c r="C30" i="7"/>
  <c r="G29" i="7"/>
  <c r="C29" i="7"/>
  <c r="G28" i="7"/>
  <c r="C28" i="7"/>
  <c r="G27" i="7"/>
  <c r="C27" i="7"/>
  <c r="G26" i="7"/>
  <c r="C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7" i="7"/>
  <c r="C17" i="7"/>
  <c r="G16" i="7"/>
  <c r="C16" i="7"/>
  <c r="G15" i="7"/>
  <c r="C15" i="7"/>
  <c r="G14" i="7"/>
  <c r="C14" i="7"/>
  <c r="G13" i="7"/>
  <c r="C13" i="7"/>
  <c r="G12" i="7"/>
  <c r="C12" i="7"/>
  <c r="G11" i="7"/>
  <c r="C11" i="7"/>
  <c r="G10" i="7"/>
  <c r="C10" i="7"/>
  <c r="F159" i="6"/>
  <c r="E159" i="6"/>
  <c r="D159" i="6"/>
  <c r="C159" i="6"/>
  <c r="B159" i="6"/>
  <c r="F150" i="6"/>
  <c r="E150" i="6"/>
  <c r="D150" i="6"/>
  <c r="C150" i="6"/>
  <c r="B150" i="6"/>
  <c r="C157" i="6"/>
  <c r="C156" i="6"/>
  <c r="C155" i="6"/>
  <c r="C154" i="6"/>
  <c r="C153" i="6"/>
  <c r="C152" i="6"/>
  <c r="C151" i="6"/>
  <c r="F146" i="6"/>
  <c r="E146" i="6"/>
  <c r="D146" i="6"/>
  <c r="C146" i="6"/>
  <c r="B146" i="6"/>
  <c r="C149" i="6"/>
  <c r="C148" i="6"/>
  <c r="C147" i="6"/>
  <c r="F137" i="6"/>
  <c r="E137" i="6"/>
  <c r="D137" i="6"/>
  <c r="C137" i="6"/>
  <c r="B137" i="6"/>
  <c r="C145" i="6"/>
  <c r="C144" i="6"/>
  <c r="C143" i="6"/>
  <c r="C142" i="6"/>
  <c r="C141" i="6"/>
  <c r="C140" i="6"/>
  <c r="C139" i="6"/>
  <c r="C138" i="6"/>
  <c r="F133" i="6"/>
  <c r="E133" i="6"/>
  <c r="D133" i="6"/>
  <c r="C133" i="6"/>
  <c r="B133" i="6"/>
  <c r="C136" i="6"/>
  <c r="C135" i="6"/>
  <c r="C134" i="6"/>
  <c r="F123" i="6"/>
  <c r="E123" i="6"/>
  <c r="D123" i="6"/>
  <c r="C123" i="6"/>
  <c r="B123" i="6"/>
  <c r="C132" i="6"/>
  <c r="C131" i="6"/>
  <c r="C130" i="6"/>
  <c r="C129" i="6"/>
  <c r="C128" i="6"/>
  <c r="C127" i="6"/>
  <c r="C126" i="6"/>
  <c r="C125" i="6"/>
  <c r="C124" i="6"/>
  <c r="F113" i="6"/>
  <c r="E113" i="6"/>
  <c r="D113" i="6"/>
  <c r="C113" i="6"/>
  <c r="B113" i="6"/>
  <c r="C122" i="6"/>
  <c r="C121" i="6"/>
  <c r="C120" i="6"/>
  <c r="C119" i="6"/>
  <c r="C118" i="6"/>
  <c r="C117" i="6"/>
  <c r="C116" i="6"/>
  <c r="C115" i="6"/>
  <c r="C114" i="6"/>
  <c r="F103" i="6"/>
  <c r="E103" i="6"/>
  <c r="D103" i="6"/>
  <c r="C103" i="6"/>
  <c r="B103" i="6"/>
  <c r="C112" i="6"/>
  <c r="C111" i="6"/>
  <c r="C110" i="6"/>
  <c r="C109" i="6"/>
  <c r="C108" i="6"/>
  <c r="C107" i="6"/>
  <c r="C106" i="6"/>
  <c r="C105" i="6"/>
  <c r="C104" i="6"/>
  <c r="F93" i="6"/>
  <c r="E93" i="6"/>
  <c r="D93" i="6"/>
  <c r="C93" i="6"/>
  <c r="B93" i="6"/>
  <c r="C102" i="6"/>
  <c r="C101" i="6"/>
  <c r="C100" i="6"/>
  <c r="C99" i="6"/>
  <c r="C98" i="6"/>
  <c r="C97" i="6"/>
  <c r="C96" i="6"/>
  <c r="C95" i="6"/>
  <c r="C94" i="6"/>
  <c r="F85" i="6"/>
  <c r="E85" i="6"/>
  <c r="D85" i="6"/>
  <c r="C85" i="6"/>
  <c r="B85" i="6"/>
  <c r="C92" i="6"/>
  <c r="C91" i="6"/>
  <c r="C90" i="6"/>
  <c r="C89" i="6"/>
  <c r="C88" i="6"/>
  <c r="C87" i="6"/>
  <c r="C86" i="6"/>
  <c r="G75" i="6"/>
  <c r="F75" i="6"/>
  <c r="E75" i="6"/>
  <c r="D75" i="6"/>
  <c r="C75" i="6"/>
  <c r="B75" i="6"/>
  <c r="C82" i="6"/>
  <c r="C81" i="6"/>
  <c r="C80" i="6"/>
  <c r="C79" i="6"/>
  <c r="C78" i="6"/>
  <c r="G77" i="6"/>
  <c r="C77" i="6"/>
  <c r="C76" i="6"/>
  <c r="C71" i="6"/>
  <c r="D71" i="6"/>
  <c r="E71" i="6"/>
  <c r="F71" i="6"/>
  <c r="G71" i="6"/>
  <c r="B71" i="6"/>
  <c r="G74" i="6"/>
  <c r="C74" i="6"/>
  <c r="C73" i="6"/>
  <c r="C72" i="6"/>
  <c r="C62" i="6"/>
  <c r="D62" i="6"/>
  <c r="E62" i="6"/>
  <c r="F62" i="6"/>
  <c r="G62" i="6"/>
  <c r="B62" i="6"/>
  <c r="C70" i="6"/>
  <c r="C69" i="6"/>
  <c r="C68" i="6"/>
  <c r="C67" i="6"/>
  <c r="C66" i="6"/>
  <c r="C65" i="6"/>
  <c r="C64" i="6"/>
  <c r="C63" i="6"/>
  <c r="G58" i="6"/>
  <c r="F58" i="6"/>
  <c r="E58" i="6"/>
  <c r="D58" i="6"/>
  <c r="C58" i="6"/>
  <c r="B58" i="6"/>
  <c r="C61" i="6"/>
  <c r="G60" i="6"/>
  <c r="C60" i="6"/>
  <c r="G59" i="6"/>
  <c r="C59" i="6"/>
  <c r="G48" i="6"/>
  <c r="F48" i="6"/>
  <c r="E48" i="6"/>
  <c r="D48" i="6"/>
  <c r="C48" i="6"/>
  <c r="B48" i="6"/>
  <c r="G57" i="6"/>
  <c r="C57" i="6"/>
  <c r="C56" i="6"/>
  <c r="C55" i="6"/>
  <c r="G54" i="6"/>
  <c r="C54" i="6"/>
  <c r="C53" i="6"/>
  <c r="G52" i="6"/>
  <c r="C52" i="6"/>
  <c r="C51" i="6"/>
  <c r="G50" i="6"/>
  <c r="C50" i="6"/>
  <c r="G49" i="6"/>
  <c r="C49" i="6"/>
  <c r="C38" i="6"/>
  <c r="D38" i="6"/>
  <c r="E38" i="6"/>
  <c r="F38" i="6"/>
  <c r="G38" i="6"/>
  <c r="B38" i="6"/>
  <c r="G47" i="6"/>
  <c r="C47" i="6"/>
  <c r="C46" i="6"/>
  <c r="C45" i="6"/>
  <c r="C44" i="6"/>
  <c r="G43" i="6"/>
  <c r="C43" i="6"/>
  <c r="G42" i="6"/>
  <c r="C42" i="6"/>
  <c r="G41" i="6"/>
  <c r="C41" i="6"/>
  <c r="G40" i="6"/>
  <c r="C40" i="6"/>
  <c r="C39" i="6"/>
  <c r="G28" i="6"/>
  <c r="F28" i="6"/>
  <c r="E28" i="6"/>
  <c r="D28" i="6"/>
  <c r="C28" i="6"/>
  <c r="B2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C18" i="6"/>
  <c r="D18" i="6"/>
  <c r="E18" i="6"/>
  <c r="F18" i="6"/>
  <c r="G18" i="6"/>
  <c r="B18" i="6"/>
  <c r="G27" i="6"/>
  <c r="C27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C10" i="6"/>
  <c r="D10" i="6"/>
  <c r="E10" i="6"/>
  <c r="F10" i="6"/>
  <c r="G10" i="6"/>
  <c r="B10" i="6"/>
  <c r="C17" i="6"/>
  <c r="C16" i="6"/>
  <c r="G15" i="6"/>
  <c r="C15" i="6"/>
  <c r="G14" i="6"/>
  <c r="C14" i="6"/>
  <c r="G13" i="6"/>
  <c r="C13" i="6"/>
  <c r="G12" i="6"/>
  <c r="C12" i="6"/>
  <c r="C11" i="6"/>
  <c r="F20" i="2"/>
  <c r="B20" i="2"/>
  <c r="H13" i="2"/>
  <c r="H8" i="2" s="1"/>
  <c r="G13" i="2"/>
  <c r="G8" i="2" s="1"/>
  <c r="F13" i="2"/>
  <c r="F8" i="2" s="1"/>
  <c r="E13" i="2"/>
  <c r="E8" i="2" s="1"/>
  <c r="D13" i="2"/>
  <c r="D8" i="2" s="1"/>
  <c r="C13" i="2"/>
  <c r="C8" i="2" s="1"/>
  <c r="B13" i="2"/>
  <c r="B8" i="2"/>
  <c r="G70" i="5" l="1"/>
  <c r="F70" i="5"/>
  <c r="B70" i="5"/>
  <c r="E70" i="5"/>
  <c r="G9" i="7"/>
  <c r="C9" i="7"/>
  <c r="E81" i="1"/>
  <c r="F81" i="1"/>
  <c r="F79" i="1"/>
  <c r="E79" i="1"/>
  <c r="F75" i="1"/>
  <c r="E75" i="1"/>
  <c r="F68" i="1"/>
  <c r="E68" i="1"/>
  <c r="F63" i="1"/>
  <c r="E63" i="1"/>
  <c r="F59" i="1"/>
  <c r="E59" i="1"/>
  <c r="F57" i="1"/>
  <c r="E57" i="1"/>
  <c r="F47" i="1"/>
  <c r="E4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E9" i="1"/>
  <c r="C60" i="1"/>
  <c r="B60" i="1"/>
  <c r="C47" i="1"/>
  <c r="B47" i="1"/>
  <c r="C25" i="1"/>
  <c r="B25" i="1"/>
  <c r="C17" i="1"/>
  <c r="B17" i="1"/>
  <c r="C9" i="1"/>
  <c r="B9" i="1"/>
  <c r="C31" i="1"/>
  <c r="B31" i="1"/>
  <c r="C38" i="1"/>
  <c r="B38" i="1"/>
  <c r="C41" i="1"/>
  <c r="B41" i="1"/>
  <c r="C37" i="10"/>
  <c r="D37" i="10"/>
  <c r="E37" i="10"/>
  <c r="F37" i="10"/>
  <c r="G37" i="10"/>
  <c r="B37" i="10"/>
  <c r="C36" i="10"/>
  <c r="D36" i="10" s="1"/>
  <c r="E36" i="10" s="1"/>
  <c r="F36" i="10" s="1"/>
  <c r="G36" i="10" s="1"/>
  <c r="D35" i="10"/>
  <c r="E35" i="10" s="1"/>
  <c r="F35" i="10" s="1"/>
  <c r="G35" i="10" s="1"/>
  <c r="C35" i="10"/>
  <c r="C29" i="10"/>
  <c r="D29" i="10"/>
  <c r="E29" i="10"/>
  <c r="F29" i="10"/>
  <c r="G29" i="10"/>
  <c r="B29" i="10"/>
  <c r="D30" i="10"/>
  <c r="E30" i="10" s="1"/>
  <c r="F30" i="10" s="1"/>
  <c r="G30" i="10" s="1"/>
  <c r="C30" i="10"/>
  <c r="C22" i="10"/>
  <c r="D22" i="10"/>
  <c r="E22" i="10"/>
  <c r="F22" i="10"/>
  <c r="G22" i="10"/>
  <c r="B22" i="10"/>
  <c r="G8" i="10"/>
  <c r="G32" i="10" s="1"/>
  <c r="F8" i="10"/>
  <c r="F32" i="10" s="1"/>
  <c r="E8" i="10"/>
  <c r="D8" i="10"/>
  <c r="D32" i="10" s="1"/>
  <c r="C8" i="10"/>
  <c r="C32" i="10" s="1"/>
  <c r="B8" i="10"/>
  <c r="F30" i="11"/>
  <c r="D19" i="11"/>
  <c r="E19" i="11"/>
  <c r="F19" i="11"/>
  <c r="G19" i="11"/>
  <c r="C19" i="11"/>
  <c r="B19" i="11"/>
  <c r="C8" i="11"/>
  <c r="D8" i="11"/>
  <c r="E8" i="11"/>
  <c r="F8" i="11"/>
  <c r="G8" i="11"/>
  <c r="B8" i="11"/>
  <c r="F36" i="12"/>
  <c r="E36" i="12"/>
  <c r="D36" i="12"/>
  <c r="C36" i="12"/>
  <c r="B36" i="12"/>
  <c r="F31" i="12"/>
  <c r="E31" i="12"/>
  <c r="D31" i="12"/>
  <c r="C31" i="12"/>
  <c r="B31" i="12"/>
  <c r="F28" i="12"/>
  <c r="E28" i="12"/>
  <c r="D28" i="12"/>
  <c r="C28" i="12"/>
  <c r="B28" i="12"/>
  <c r="F21" i="12"/>
  <c r="E21" i="12"/>
  <c r="D21" i="12"/>
  <c r="C21" i="12"/>
  <c r="B21" i="12"/>
  <c r="E26" i="12"/>
  <c r="E23" i="12"/>
  <c r="E22" i="12"/>
  <c r="F7" i="12"/>
  <c r="E7" i="12"/>
  <c r="D7" i="12"/>
  <c r="C7" i="12"/>
  <c r="B7" i="12"/>
  <c r="F29" i="13"/>
  <c r="E29" i="13"/>
  <c r="D29" i="13"/>
  <c r="C29" i="13"/>
  <c r="B29" i="13"/>
  <c r="F18" i="13"/>
  <c r="E18" i="13"/>
  <c r="D18" i="13"/>
  <c r="C18" i="13"/>
  <c r="B18" i="13"/>
  <c r="F7" i="13"/>
  <c r="E7" i="13"/>
  <c r="D7" i="13"/>
  <c r="C7" i="13"/>
  <c r="B7" i="13"/>
  <c r="E30" i="11" l="1"/>
  <c r="B30" i="11"/>
  <c r="D30" i="11"/>
  <c r="G30" i="11"/>
  <c r="C30" i="11"/>
  <c r="E32" i="10"/>
  <c r="B32" i="10"/>
  <c r="R55" i="24"/>
  <c r="P55" i="24"/>
  <c r="C6" i="23"/>
  <c r="C7" i="23" s="1"/>
  <c r="H25" i="23"/>
  <c r="G25" i="23"/>
  <c r="F25" i="23"/>
  <c r="E25" i="23"/>
  <c r="D25" i="23"/>
  <c r="G9" i="8"/>
  <c r="U3" i="25"/>
  <c r="B9" i="6"/>
  <c r="P2" i="24" s="1"/>
  <c r="U22" i="20"/>
  <c r="U29" i="20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12" i="31"/>
  <c r="Q12" i="31"/>
  <c r="R12" i="31"/>
  <c r="S12" i="31"/>
  <c r="T1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Q22" i="31"/>
  <c r="R22" i="31"/>
  <c r="S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S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T21" i="30"/>
  <c r="U21" i="30"/>
  <c r="P22" i="30"/>
  <c r="Q22" i="30"/>
  <c r="R22" i="30"/>
  <c r="S22" i="30"/>
  <c r="T22" i="30"/>
  <c r="U22" i="30"/>
  <c r="P23" i="30"/>
  <c r="R23" i="30"/>
  <c r="T23" i="30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S27" i="30"/>
  <c r="T27" i="30"/>
  <c r="U27" i="30"/>
  <c r="Q2" i="30"/>
  <c r="R2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P22" i="29"/>
  <c r="Q22" i="29"/>
  <c r="R22" i="29"/>
  <c r="S22" i="29"/>
  <c r="T22" i="29"/>
  <c r="U2" i="29"/>
  <c r="U22" i="29"/>
  <c r="R2" i="29"/>
  <c r="S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Q2" i="28"/>
  <c r="R2" i="28"/>
  <c r="S2" i="28"/>
  <c r="T2" i="28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5" i="28"/>
  <c r="R15" i="28"/>
  <c r="S15" i="28"/>
  <c r="T23" i="28"/>
  <c r="T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3" i="28"/>
  <c r="Q21" i="28"/>
  <c r="R21" i="28"/>
  <c r="S21" i="28"/>
  <c r="T21" i="28"/>
  <c r="U23" i="28"/>
  <c r="U21" i="28"/>
  <c r="Q22" i="28"/>
  <c r="R22" i="28"/>
  <c r="S22" i="28"/>
  <c r="T22" i="28"/>
  <c r="U22" i="28"/>
  <c r="R23" i="28"/>
  <c r="S23" i="28"/>
  <c r="Q25" i="28"/>
  <c r="R25" i="28"/>
  <c r="S25" i="28"/>
  <c r="T25" i="28"/>
  <c r="U25" i="28"/>
  <c r="Q26" i="28"/>
  <c r="R26" i="28"/>
  <c r="S26" i="28"/>
  <c r="T26" i="28"/>
  <c r="U26" i="28"/>
  <c r="Q27" i="28"/>
  <c r="R27" i="28"/>
  <c r="S27" i="28"/>
  <c r="T27" i="28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3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2" i="27"/>
  <c r="R2" i="27"/>
  <c r="S2" i="27"/>
  <c r="T2" i="27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R13" i="27"/>
  <c r="S13" i="27"/>
  <c r="T13" i="27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R24" i="27"/>
  <c r="T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" i="27"/>
  <c r="A5" i="27"/>
  <c r="A4" i="27"/>
  <c r="A3" i="27"/>
  <c r="A2" i="27"/>
  <c r="Q30" i="26"/>
  <c r="D9" i="8"/>
  <c r="R2" i="26" s="1"/>
  <c r="S3" i="26"/>
  <c r="E9" i="8"/>
  <c r="S2" i="26" s="1"/>
  <c r="F9" i="8"/>
  <c r="T2" i="26" s="1"/>
  <c r="Q3" i="26"/>
  <c r="R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3" i="8"/>
  <c r="Q35" i="26" s="1"/>
  <c r="R36" i="26"/>
  <c r="R53" i="26"/>
  <c r="E43" i="8"/>
  <c r="S35" i="26" s="1"/>
  <c r="S63" i="26"/>
  <c r="F43" i="8"/>
  <c r="T35" i="26" s="1"/>
  <c r="U36" i="26"/>
  <c r="G43" i="8"/>
  <c r="Q36" i="26"/>
  <c r="S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P36" i="26"/>
  <c r="B43" i="8"/>
  <c r="P35" i="26" s="1"/>
  <c r="B9" i="8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T2" i="25"/>
  <c r="S2" i="25"/>
  <c r="R3" i="25"/>
  <c r="Q2" i="25"/>
  <c r="Q3" i="25"/>
  <c r="P3" i="25"/>
  <c r="A3" i="25"/>
  <c r="A4" i="25"/>
  <c r="A2" i="25"/>
  <c r="A87" i="24"/>
  <c r="Q77" i="24"/>
  <c r="Q95" i="24"/>
  <c r="R115" i="24"/>
  <c r="R125" i="24"/>
  <c r="R138" i="24"/>
  <c r="R142" i="24"/>
  <c r="E84" i="6"/>
  <c r="S76" i="24" s="1"/>
  <c r="S142" i="24"/>
  <c r="T77" i="24"/>
  <c r="F84" i="6"/>
  <c r="T76" i="24" s="1"/>
  <c r="U77" i="24"/>
  <c r="U95" i="24"/>
  <c r="R77" i="24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51" i="24"/>
  <c r="Q68" i="24"/>
  <c r="R3" i="24"/>
  <c r="R31" i="24"/>
  <c r="R51" i="24"/>
  <c r="R64" i="24"/>
  <c r="R68" i="24"/>
  <c r="E9" i="6"/>
  <c r="U64" i="24"/>
  <c r="U68" i="24"/>
  <c r="P77" i="24"/>
  <c r="P95" i="24"/>
  <c r="P115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S68" i="24"/>
  <c r="T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30" i="20"/>
  <c r="U31" i="20"/>
  <c r="U32" i="20"/>
  <c r="U33" i="20"/>
  <c r="U40" i="20"/>
  <c r="U41" i="20"/>
  <c r="U44" i="20"/>
  <c r="U45" i="20"/>
  <c r="U38" i="20"/>
  <c r="U39" i="20"/>
  <c r="U42" i="20"/>
  <c r="U43" i="20"/>
  <c r="U47" i="20"/>
  <c r="U48" i="20"/>
  <c r="U49" i="20"/>
  <c r="U50" i="20"/>
  <c r="U53" i="20"/>
  <c r="U51" i="20"/>
  <c r="U52" i="20"/>
  <c r="U54" i="20"/>
  <c r="U55" i="20"/>
  <c r="U57" i="20"/>
  <c r="U58" i="20"/>
  <c r="U60" i="20"/>
  <c r="U62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Q34" i="20"/>
  <c r="S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6" i="20"/>
  <c r="R51" i="20"/>
  <c r="S56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Q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29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 s="1"/>
  <c r="G23" i="23"/>
  <c r="E6" i="11" s="1"/>
  <c r="F23" i="23"/>
  <c r="D6" i="10" s="1"/>
  <c r="E23" i="23"/>
  <c r="C6" i="11" s="1"/>
  <c r="G6" i="10"/>
  <c r="F6" i="10"/>
  <c r="E6" i="10"/>
  <c r="B6" i="10"/>
  <c r="G5" i="13"/>
  <c r="G5" i="12"/>
  <c r="C11" i="23"/>
  <c r="A2" i="12" s="1"/>
  <c r="A2" i="14"/>
  <c r="A5" i="9"/>
  <c r="A5" i="8"/>
  <c r="A5" i="7"/>
  <c r="A5" i="6"/>
  <c r="A4" i="5"/>
  <c r="A4" i="4"/>
  <c r="A4" i="3"/>
  <c r="A4" i="2"/>
  <c r="A4" i="1"/>
  <c r="Y4" i="17"/>
  <c r="X4" i="17"/>
  <c r="W4" i="17"/>
  <c r="U4" i="17"/>
  <c r="Y5" i="17"/>
  <c r="X3" i="17"/>
  <c r="S3" i="17"/>
  <c r="T17" i="16"/>
  <c r="S17" i="16"/>
  <c r="R17" i="16"/>
  <c r="V15" i="16"/>
  <c r="U15" i="16"/>
  <c r="T15" i="16"/>
  <c r="R15" i="16"/>
  <c r="Q15" i="16"/>
  <c r="P17" i="16"/>
  <c r="V14" i="16"/>
  <c r="U14" i="16"/>
  <c r="S14" i="16"/>
  <c r="R14" i="16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R9" i="18"/>
  <c r="P36" i="18"/>
  <c r="B74" i="4"/>
  <c r="B55" i="4"/>
  <c r="P30" i="18"/>
  <c r="P27" i="18"/>
  <c r="P26" i="18"/>
  <c r="B17" i="4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0" i="18"/>
  <c r="P21" i="18"/>
  <c r="P23" i="18"/>
  <c r="P24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76" i="15"/>
  <c r="Q80" i="15"/>
  <c r="Q87" i="15"/>
  <c r="Q106" i="15"/>
  <c r="Q107" i="15"/>
  <c r="Q108" i="15"/>
  <c r="Q109" i="15"/>
  <c r="Q119" i="15"/>
  <c r="Q111" i="15"/>
  <c r="Q112" i="15"/>
  <c r="Q113" i="15"/>
  <c r="Q114" i="15"/>
  <c r="Q115" i="15"/>
  <c r="Q116" i="15"/>
  <c r="Q117" i="15"/>
  <c r="Q118" i="15"/>
  <c r="P57" i="15"/>
  <c r="P76" i="15"/>
  <c r="P80" i="15"/>
  <c r="P91" i="15"/>
  <c r="P103" i="15"/>
  <c r="P119" i="15"/>
  <c r="P110" i="15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33" i="15"/>
  <c r="P33" i="15"/>
  <c r="A33" i="15"/>
  <c r="A55" i="15"/>
  <c r="Q12" i="15"/>
  <c r="Q20" i="15"/>
  <c r="Q34" i="15"/>
  <c r="Q37" i="15"/>
  <c r="C62" i="1"/>
  <c r="Q53" i="15"/>
  <c r="B62" i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Q37" i="18"/>
  <c r="R36" i="18"/>
  <c r="C74" i="4"/>
  <c r="D72" i="4"/>
  <c r="D74" i="4" s="1"/>
  <c r="Q31" i="18"/>
  <c r="R31" i="18"/>
  <c r="R30" i="18"/>
  <c r="C57" i="4"/>
  <c r="C59" i="4" s="1"/>
  <c r="D57" i="4"/>
  <c r="D59" i="4" s="1"/>
  <c r="Q15" i="18"/>
  <c r="R15" i="18"/>
  <c r="Q22" i="18"/>
  <c r="R22" i="18"/>
  <c r="Q19" i="18"/>
  <c r="R19" i="18"/>
  <c r="Q9" i="18"/>
  <c r="R6" i="18"/>
  <c r="V4" i="17"/>
  <c r="W3" i="17"/>
  <c r="Q17" i="16"/>
  <c r="S15" i="16"/>
  <c r="P15" i="16"/>
  <c r="Q14" i="16"/>
  <c r="P14" i="16"/>
  <c r="Q8" i="16"/>
  <c r="R8" i="16"/>
  <c r="S8" i="16"/>
  <c r="T8" i="16"/>
  <c r="U8" i="16"/>
  <c r="V8" i="16"/>
  <c r="P8" i="16"/>
  <c r="Q4" i="16"/>
  <c r="R4" i="16"/>
  <c r="S4" i="16"/>
  <c r="T4" i="16"/>
  <c r="U4" i="16"/>
  <c r="V4" i="16"/>
  <c r="P4" i="16"/>
  <c r="P4" i="15"/>
  <c r="Q6" i="18"/>
  <c r="Q30" i="18"/>
  <c r="R32" i="18"/>
  <c r="Q36" i="18"/>
  <c r="R26" i="18"/>
  <c r="R37" i="18"/>
  <c r="Q33" i="18"/>
  <c r="U3" i="16"/>
  <c r="S13" i="16"/>
  <c r="T13" i="16"/>
  <c r="Q67" i="15"/>
  <c r="U3" i="17"/>
  <c r="R33" i="18" l="1"/>
  <c r="P33" i="18"/>
  <c r="Q27" i="18"/>
  <c r="B8" i="4"/>
  <c r="B21" i="4" s="1"/>
  <c r="B23" i="4" s="1"/>
  <c r="B25" i="4" s="1"/>
  <c r="B33" i="4" s="1"/>
  <c r="C8" i="4"/>
  <c r="C23" i="4" s="1"/>
  <c r="C33" i="4" s="1"/>
  <c r="P19" i="18"/>
  <c r="R38" i="18"/>
  <c r="R39" i="18"/>
  <c r="Q32" i="18"/>
  <c r="P32" i="18"/>
  <c r="T56" i="20"/>
  <c r="S51" i="20"/>
  <c r="P22" i="20"/>
  <c r="U23" i="30"/>
  <c r="U22" i="31"/>
  <c r="D43" i="8"/>
  <c r="R68" i="26" s="1"/>
  <c r="P45" i="26"/>
  <c r="U45" i="26"/>
  <c r="Q45" i="26"/>
  <c r="P68" i="26"/>
  <c r="C9" i="8"/>
  <c r="Q2" i="26" s="1"/>
  <c r="T12" i="26"/>
  <c r="U2" i="26"/>
  <c r="P2" i="26"/>
  <c r="U4" i="25"/>
  <c r="T4" i="25"/>
  <c r="Q4" i="25"/>
  <c r="P4" i="25"/>
  <c r="T3" i="25"/>
  <c r="U2" i="25"/>
  <c r="T142" i="24"/>
  <c r="S129" i="24"/>
  <c r="T125" i="24"/>
  <c r="S125" i="24"/>
  <c r="S115" i="24"/>
  <c r="D84" i="6"/>
  <c r="R76" i="24" s="1"/>
  <c r="C84" i="6"/>
  <c r="Q76" i="24" s="1"/>
  <c r="R95" i="24"/>
  <c r="B84" i="6"/>
  <c r="P76" i="24" s="1"/>
  <c r="Q85" i="24"/>
  <c r="P85" i="24"/>
  <c r="T85" i="24"/>
  <c r="S85" i="24"/>
  <c r="S64" i="24"/>
  <c r="G9" i="6"/>
  <c r="U2" i="24" s="1"/>
  <c r="S51" i="24"/>
  <c r="C9" i="6"/>
  <c r="D9" i="6"/>
  <c r="U21" i="24"/>
  <c r="T21" i="24"/>
  <c r="F9" i="6"/>
  <c r="T150" i="24" s="1"/>
  <c r="P21" i="24"/>
  <c r="R4" i="25"/>
  <c r="S4" i="25"/>
  <c r="U5" i="17"/>
  <c r="W5" i="17"/>
  <c r="P13" i="16"/>
  <c r="U13" i="16"/>
  <c r="P3" i="16"/>
  <c r="Q110" i="15"/>
  <c r="Q57" i="15"/>
  <c r="P53" i="15"/>
  <c r="P54" i="15"/>
  <c r="P2" i="25"/>
  <c r="T14" i="16"/>
  <c r="S3" i="25"/>
  <c r="R2" i="25"/>
  <c r="S5" i="17"/>
  <c r="V5" i="17"/>
  <c r="P21" i="28"/>
  <c r="U15" i="28"/>
  <c r="Q2" i="29"/>
  <c r="T2" i="29"/>
  <c r="S23" i="30"/>
  <c r="Q23" i="30"/>
  <c r="T2" i="30"/>
  <c r="T22" i="31"/>
  <c r="P22" i="31"/>
  <c r="C6" i="10"/>
  <c r="D6" i="11"/>
  <c r="A2" i="13"/>
  <c r="A2" i="4"/>
  <c r="A2" i="9"/>
  <c r="A2" i="8"/>
  <c r="A2" i="3"/>
  <c r="A2" i="6"/>
  <c r="A2" i="7"/>
  <c r="A2" i="2"/>
  <c r="A2" i="5"/>
  <c r="A2" i="1"/>
  <c r="Q39" i="18"/>
  <c r="Q38" i="18"/>
  <c r="Q95" i="15"/>
  <c r="P5" i="18"/>
  <c r="S2" i="24"/>
  <c r="S150" i="24"/>
  <c r="Q5" i="18"/>
  <c r="P38" i="18"/>
  <c r="P39" i="18"/>
  <c r="P34" i="20"/>
  <c r="V3" i="16"/>
  <c r="V13" i="16"/>
  <c r="R13" i="16"/>
  <c r="R3" i="16"/>
  <c r="U37" i="20"/>
  <c r="V3" i="17"/>
  <c r="Y3" i="17"/>
  <c r="A2" i="10"/>
  <c r="U46" i="20"/>
  <c r="T68" i="26"/>
  <c r="U30" i="26"/>
  <c r="S3" i="16"/>
  <c r="Q26" i="18"/>
  <c r="R27" i="18"/>
  <c r="S4" i="17"/>
  <c r="U24" i="27"/>
  <c r="S24" i="27"/>
  <c r="Q24" i="27"/>
  <c r="T3" i="16"/>
  <c r="Q25" i="18"/>
  <c r="P25" i="18"/>
  <c r="A2" i="11"/>
  <c r="P106" i="15"/>
  <c r="P37" i="20"/>
  <c r="S68" i="26"/>
  <c r="R25" i="18" l="1"/>
  <c r="U35" i="20"/>
  <c r="U34" i="20"/>
  <c r="R34" i="20"/>
  <c r="T34" i="20"/>
  <c r="R35" i="26"/>
  <c r="Q68" i="26"/>
  <c r="R150" i="24"/>
  <c r="Q150" i="24"/>
  <c r="P150" i="24"/>
  <c r="Q2" i="24"/>
  <c r="R2" i="24"/>
  <c r="T2" i="24"/>
  <c r="P42" i="15"/>
  <c r="Q2" i="18"/>
  <c r="U68" i="26"/>
  <c r="U35" i="26"/>
  <c r="P95" i="15"/>
  <c r="Q104" i="15"/>
  <c r="Q120" i="15"/>
  <c r="P2" i="18"/>
  <c r="Q42" i="15"/>
  <c r="Q54" i="15"/>
  <c r="Q3" i="16"/>
  <c r="Q13" i="16"/>
  <c r="D8" i="4" l="1"/>
  <c r="R5" i="18"/>
  <c r="U56" i="20"/>
  <c r="P12" i="18"/>
  <c r="P104" i="15"/>
  <c r="P120" i="15"/>
  <c r="Q12" i="18"/>
  <c r="D21" i="4" l="1"/>
  <c r="R2" i="18"/>
  <c r="Q13" i="18"/>
  <c r="P13" i="18"/>
  <c r="D23" i="4" l="1"/>
  <c r="R12" i="18"/>
  <c r="P14" i="18"/>
  <c r="P18" i="18"/>
  <c r="Q18" i="18"/>
  <c r="Q14" i="18"/>
  <c r="D25" i="4" l="1"/>
  <c r="R13" i="18"/>
  <c r="U105" i="24"/>
  <c r="G159" i="6" l="1"/>
  <c r="U150" i="24" s="1"/>
  <c r="D33" i="4"/>
  <c r="R18" i="18" s="1"/>
  <c r="R14" i="18"/>
  <c r="U76" i="24"/>
</calcChain>
</file>

<file path=xl/sharedStrings.xml><?xml version="1.0" encoding="utf-8"?>
<sst xmlns="http://schemas.openxmlformats.org/spreadsheetml/2006/main" count="4310" uniqueCount="3360">
  <si>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</si>
  <si>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</si>
  <si>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</si>
  <si>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</si>
  <si>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</si>
  <si>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</si>
  <si>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</si>
  <si>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</si>
  <si>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</si>
  <si>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</si>
  <si>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</si>
  <si>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</si>
  <si>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</si>
  <si>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</si>
  <si>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</si>
  <si>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</si>
  <si>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</si>
  <si>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</si>
  <si>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</si>
  <si>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</si>
  <si>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</si>
  <si>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</si>
  <si>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</si>
  <si>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</si>
  <si>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</si>
  <si>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</si>
  <si>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</si>
  <si>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</si>
  <si>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</si>
  <si>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</si>
  <si>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</si>
  <si>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</si>
  <si>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</si>
  <si>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</si>
  <si>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</si>
  <si>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</si>
  <si>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</si>
  <si>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</si>
  <si>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</si>
  <si>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</si>
  <si>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</si>
  <si>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</si>
  <si>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</si>
  <si>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</si>
  <si>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</si>
  <si>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</si>
  <si>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</si>
  <si>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</si>
  <si>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</si>
  <si>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</si>
  <si>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</si>
  <si>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</si>
  <si>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</si>
  <si>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</si>
  <si>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</si>
  <si>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</si>
  <si>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</si>
  <si>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</si>
  <si>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</si>
  <si>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</si>
  <si>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</si>
  <si>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</si>
  <si>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</si>
  <si>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</si>
  <si>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</si>
  <si>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</si>
  <si>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</si>
  <si>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</si>
  <si>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</si>
  <si>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</si>
  <si>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</si>
  <si>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</si>
  <si>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</si>
  <si>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</si>
  <si>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</si>
  <si>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</si>
  <si>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</si>
  <si>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</si>
  <si>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</si>
  <si>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</si>
  <si>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</si>
  <si>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</si>
  <si>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</si>
  <si>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</si>
  <si>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</si>
  <si>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</si>
  <si>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</si>
  <si>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</si>
  <si>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</si>
  <si>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</si>
  <si>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</si>
  <si>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</si>
  <si>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</si>
  <si>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</si>
  <si>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</si>
  <si>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</si>
  <si>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</si>
  <si>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</si>
  <si>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</si>
  <si>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</si>
  <si>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</si>
  <si>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</si>
  <si>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</si>
  <si>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</si>
  <si>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</si>
  <si>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</si>
  <si>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</si>
  <si>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</si>
  <si>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</si>
  <si>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</si>
  <si>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</si>
  <si>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</si>
  <si>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</si>
  <si>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</si>
  <si>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</si>
  <si>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</si>
  <si>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</si>
  <si>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</si>
  <si>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</si>
  <si>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</si>
  <si>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</si>
  <si>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</si>
  <si>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</si>
  <si>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</si>
  <si>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</si>
  <si>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</si>
  <si>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</si>
  <si>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</si>
  <si>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</si>
  <si>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</si>
  <si>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</si>
  <si>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</si>
  <si>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</si>
  <si>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</si>
  <si>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</si>
  <si>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</si>
  <si>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</si>
  <si>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</si>
  <si>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</si>
  <si>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</si>
  <si>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</si>
  <si>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</si>
  <si>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</si>
  <si>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</si>
  <si>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</si>
  <si>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</si>
  <si>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</si>
  <si>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</si>
  <si>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</si>
  <si>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</si>
  <si>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</si>
  <si>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</si>
  <si>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</si>
  <si>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</si>
  <si>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</si>
  <si>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</si>
  <si>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</si>
  <si>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</si>
  <si>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</si>
  <si>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</si>
  <si>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</si>
  <si>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</si>
  <si>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</si>
  <si>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</si>
  <si>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</si>
  <si>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</si>
  <si>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</si>
  <si>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</si>
  <si>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</si>
  <si>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</si>
  <si>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</si>
  <si>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</si>
  <si>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</si>
  <si>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</si>
  <si>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</si>
  <si>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</si>
  <si>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</si>
  <si>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</si>
  <si>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</si>
  <si>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</si>
  <si>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</si>
  <si>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</si>
  <si>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</si>
  <si>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</si>
  <si>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</si>
  <si>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</si>
  <si>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</si>
  <si>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</si>
  <si>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</si>
  <si>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</si>
  <si>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</si>
  <si>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</si>
  <si>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</si>
  <si>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</si>
  <si>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</si>
  <si>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</si>
  <si>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</si>
  <si>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</si>
  <si>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</si>
  <si>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</si>
  <si>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</si>
  <si>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</si>
  <si>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</si>
  <si>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</si>
  <si>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</si>
  <si>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</si>
  <si>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</si>
  <si>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</si>
  <si>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</si>
  <si>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</si>
  <si>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</si>
  <si>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</si>
  <si>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</si>
  <si>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</si>
  <si>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</si>
  <si>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</si>
  <si>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</si>
  <si>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</si>
  <si>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</si>
  <si>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</si>
  <si>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</si>
  <si>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</si>
  <si>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</si>
  <si>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</si>
  <si>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</si>
  <si>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</si>
  <si>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</si>
  <si>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</si>
  <si>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</si>
  <si>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</si>
  <si>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</si>
  <si>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</si>
  <si>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</si>
  <si>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</si>
  <si>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</si>
  <si>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</si>
  <si>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</si>
  <si>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</si>
  <si>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</si>
  <si>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</si>
  <si>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</si>
  <si>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</si>
  <si>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</si>
  <si>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</si>
  <si>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</si>
  <si>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</si>
  <si>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</si>
  <si>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</si>
  <si>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</si>
  <si>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</si>
  <si>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</si>
  <si>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</si>
  <si>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</si>
  <si>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</si>
  <si>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</si>
  <si>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</si>
  <si>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</si>
  <si>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</si>
  <si>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</si>
  <si>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</si>
  <si>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</si>
  <si>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</si>
  <si>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</si>
  <si>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</si>
  <si>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</si>
  <si>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</si>
  <si>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</si>
  <si>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</si>
  <si>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</si>
  <si>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</si>
  <si>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</si>
  <si>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</si>
  <si>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</si>
  <si>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</si>
  <si>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</si>
  <si>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</si>
  <si>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</si>
  <si>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</si>
  <si>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</si>
  <si>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</si>
  <si>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</si>
  <si>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</si>
  <si>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</si>
  <si>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</si>
  <si>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</si>
  <si>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</si>
  <si>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</si>
  <si>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</si>
  <si>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</si>
  <si>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</si>
  <si>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</si>
  <si>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</si>
  <si>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</si>
  <si>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</si>
  <si>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</si>
  <si>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</si>
  <si>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</si>
  <si>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</si>
  <si>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</si>
  <si>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</si>
  <si>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</si>
  <si>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</si>
  <si>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</si>
  <si>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</si>
  <si>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</si>
  <si>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</si>
  <si>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</si>
  <si>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</si>
  <si>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</si>
  <si>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</si>
  <si>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</si>
  <si>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</si>
  <si>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</si>
  <si>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</si>
  <si>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</si>
  <si>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</si>
  <si>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</si>
  <si>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</si>
  <si>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</si>
  <si>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</si>
  <si>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</si>
  <si>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</si>
  <si>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</si>
  <si>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</si>
  <si>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</si>
  <si>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</si>
  <si>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</si>
  <si>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</si>
  <si>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</si>
  <si>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</si>
  <si>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</si>
  <si>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</si>
  <si>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</si>
  <si>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</si>
  <si>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</si>
  <si>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</si>
  <si>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</si>
  <si>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</si>
  <si>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</si>
  <si>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</si>
  <si>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</si>
  <si>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</si>
  <si>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</si>
  <si>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</si>
  <si>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</si>
  <si>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</si>
  <si>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</si>
  <si>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</si>
  <si>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</si>
  <si>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</si>
  <si>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</si>
  <si>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</si>
  <si>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</si>
  <si>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</si>
  <si>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</si>
  <si>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</si>
  <si>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</si>
  <si>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</si>
  <si>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</si>
  <si>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</si>
  <si>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</si>
  <si>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</si>
  <si>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</si>
  <si>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</si>
  <si>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</si>
  <si>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</si>
  <si>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</si>
  <si>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</si>
  <si>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</si>
  <si>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</si>
  <si>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</si>
  <si>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</si>
  <si>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</si>
  <si>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</si>
  <si>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</si>
  <si>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</si>
  <si>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</si>
  <si>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</si>
  <si>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</si>
  <si>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</si>
  <si>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</si>
  <si>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</si>
  <si>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</si>
  <si>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</si>
  <si>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</si>
  <si>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</si>
  <si>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</si>
  <si>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</si>
  <si>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</si>
  <si>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</si>
  <si>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</si>
  <si>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</si>
  <si>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</si>
  <si>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</si>
  <si>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</si>
  <si>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</si>
  <si>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</si>
  <si>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</si>
  <si>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</si>
  <si>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</si>
  <si>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</si>
  <si>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</si>
  <si>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</si>
  <si>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</si>
  <si>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</si>
  <si>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</si>
  <si>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</si>
  <si>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</si>
  <si>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</si>
  <si>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</si>
  <si>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</si>
  <si>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</si>
  <si>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</si>
  <si>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</si>
  <si>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</si>
  <si>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</si>
  <si>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</si>
  <si>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</si>
  <si>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</si>
  <si>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</si>
  <si>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</si>
  <si>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</si>
  <si>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</si>
  <si>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</si>
  <si>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</si>
  <si>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</si>
  <si>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</si>
  <si>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</si>
  <si>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</si>
  <si>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</si>
  <si>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</si>
  <si>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</si>
  <si>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</si>
  <si>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</si>
  <si>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</si>
  <si>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</si>
  <si>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</si>
  <si>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</si>
  <si>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</si>
  <si>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</si>
  <si>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</si>
  <si>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</si>
  <si>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</si>
  <si>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</si>
  <si>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</si>
  <si>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</si>
  <si>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</si>
  <si>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</si>
  <si>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</si>
  <si>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</si>
  <si>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</si>
  <si>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</si>
  <si>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</si>
  <si>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</si>
  <si>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</si>
  <si>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</si>
  <si>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</si>
  <si>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</si>
  <si>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</si>
  <si>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</si>
  <si>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</si>
  <si>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</si>
  <si>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</si>
  <si>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</si>
  <si>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</si>
  <si>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</si>
  <si>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</si>
  <si>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</si>
  <si>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</si>
  <si>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</si>
  <si>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</si>
  <si>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</si>
  <si>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</si>
  <si>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</si>
  <si>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</si>
  <si>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</si>
  <si>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</si>
  <si>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</si>
  <si>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</si>
  <si>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</si>
  <si>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</si>
  <si>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</si>
  <si>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</si>
  <si>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</si>
  <si>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</si>
  <si>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</si>
  <si>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</si>
  <si>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</si>
  <si>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</si>
  <si>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</si>
  <si>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</si>
  <si>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</si>
  <si>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</si>
  <si>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</si>
  <si>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</si>
  <si>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</si>
  <si>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</si>
  <si>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</si>
  <si>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</si>
  <si>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</si>
  <si>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</si>
  <si>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</si>
  <si>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</si>
  <si>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</si>
  <si>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</si>
  <si>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</si>
  <si>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</si>
  <si>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</si>
  <si>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</si>
  <si>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</si>
  <si>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</si>
  <si>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</si>
  <si>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</si>
  <si>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</si>
  <si>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</si>
  <si>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</si>
  <si>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</si>
  <si>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</si>
  <si>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</si>
  <si>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</si>
  <si>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</si>
  <si>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</si>
  <si>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</si>
  <si>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</si>
  <si>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</si>
  <si>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</si>
  <si>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</si>
  <si>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</si>
  <si>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</si>
  <si>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</si>
  <si>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</si>
  <si>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</si>
  <si>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</si>
  <si>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</si>
  <si>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</si>
  <si>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</si>
  <si>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</si>
  <si>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</si>
  <si>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</si>
  <si>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</si>
  <si>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</si>
  <si>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</si>
  <si>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</si>
  <si>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</si>
  <si>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</si>
  <si>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</si>
  <si>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</si>
  <si>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</si>
  <si>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</si>
  <si>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</si>
  <si>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</si>
  <si>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</si>
  <si>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</si>
  <si>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</si>
  <si>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</si>
  <si>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</si>
  <si>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</si>
  <si>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</si>
  <si>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</si>
  <si>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</si>
  <si>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</si>
  <si>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</si>
  <si>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</si>
  <si>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</si>
  <si>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</si>
  <si>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</si>
  <si>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</si>
  <si>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</si>
  <si>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</si>
  <si>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</si>
  <si>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</si>
  <si>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</si>
  <si>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</si>
  <si>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</si>
  <si>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</si>
  <si>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</si>
  <si>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</si>
  <si>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</si>
  <si>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</si>
  <si>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</si>
  <si>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</si>
  <si>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</si>
  <si>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</si>
  <si>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</si>
  <si>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</si>
  <si>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</si>
  <si>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</si>
  <si>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</si>
  <si>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</si>
  <si>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</si>
  <si>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</si>
  <si>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</si>
  <si>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</si>
  <si>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</si>
  <si>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</si>
  <si>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</si>
  <si>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</si>
  <si>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</si>
  <si>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</si>
  <si>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</si>
  <si>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</si>
  <si>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</si>
  <si>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</si>
  <si>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</si>
  <si>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</si>
  <si>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</si>
  <si>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</si>
  <si>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</si>
  <si>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</si>
  <si>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</si>
  <si>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</si>
  <si>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</si>
  <si>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</si>
  <si>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</si>
  <si>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</si>
  <si>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</si>
  <si>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</si>
  <si>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</si>
  <si>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</si>
  <si>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</si>
  <si>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</si>
  <si>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</si>
  <si>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</si>
  <si>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</si>
  <si>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</si>
  <si>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</si>
  <si>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</si>
  <si>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</si>
  <si>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</si>
  <si>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</si>
  <si>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</si>
  <si>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</si>
  <si>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</si>
  <si>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</si>
  <si>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</si>
  <si>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</si>
  <si>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</si>
  <si>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</si>
  <si>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</si>
  <si>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</si>
  <si>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</si>
  <si>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</si>
  <si>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</si>
  <si>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</si>
  <si>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</si>
  <si>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</si>
  <si>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</si>
  <si>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</si>
  <si>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</si>
  <si>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</si>
  <si>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</si>
  <si>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</si>
  <si>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</si>
  <si>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</si>
  <si>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</si>
  <si>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</si>
  <si>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</si>
  <si>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</si>
  <si>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</si>
  <si>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</si>
  <si>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</si>
  <si>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</si>
  <si>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</si>
  <si>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</si>
  <si>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</si>
  <si>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</si>
  <si>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</si>
  <si>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</si>
  <si>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</si>
  <si>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</si>
  <si>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</si>
  <si>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</si>
  <si>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</si>
  <si>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</si>
  <si>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</si>
  <si>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</si>
  <si>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</si>
  <si>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</si>
  <si>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</si>
  <si>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</si>
  <si>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</si>
  <si>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</si>
  <si>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</si>
  <si>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</si>
  <si>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</si>
  <si>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</si>
  <si>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</si>
  <si>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</si>
  <si>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</si>
  <si>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</si>
  <si>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</si>
  <si>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</si>
  <si>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</si>
  <si>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</si>
  <si>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</si>
  <si>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</si>
  <si>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</si>
  <si>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</si>
  <si>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</si>
  <si>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</si>
  <si>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</si>
  <si>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</si>
  <si>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</si>
  <si>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</si>
  <si>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</si>
  <si>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</si>
  <si>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</si>
  <si>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</si>
  <si>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</si>
  <si>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</si>
  <si>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</si>
  <si>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</si>
  <si>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</si>
  <si>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</si>
  <si>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</si>
  <si>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</si>
  <si>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</si>
  <si>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</si>
  <si>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</si>
  <si>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</si>
  <si>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</si>
  <si>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</si>
  <si>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</si>
  <si>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</si>
  <si>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</si>
  <si>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</si>
  <si>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</si>
  <si>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</si>
  <si>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</si>
  <si>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</si>
  <si>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</si>
  <si>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</si>
  <si>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</si>
  <si>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</si>
  <si>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</si>
  <si>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</si>
  <si>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</si>
  <si>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</si>
  <si>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</si>
  <si>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</si>
  <si>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</si>
  <si>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</si>
  <si>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</si>
  <si>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</si>
  <si>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</si>
  <si>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</si>
  <si>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</si>
  <si>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</si>
  <si>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</si>
  <si>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</si>
  <si>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</si>
  <si>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</si>
  <si>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</si>
  <si>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</si>
  <si>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</si>
  <si>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</si>
  <si>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</si>
  <si>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</si>
  <si>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</si>
  <si>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</si>
  <si>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</si>
  <si>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</si>
  <si>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</si>
  <si>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</si>
  <si>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</si>
  <si>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</si>
  <si>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</si>
  <si>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</si>
  <si>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</si>
  <si>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</si>
  <si>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</si>
  <si>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</si>
  <si>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</si>
  <si>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</si>
  <si>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</si>
  <si>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</si>
  <si>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</si>
  <si>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</si>
  <si>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</si>
  <si>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</si>
  <si>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</si>
  <si>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</si>
  <si>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</si>
  <si>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</si>
  <si>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</si>
  <si>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</si>
  <si>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</si>
  <si>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</si>
  <si>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</si>
  <si>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</si>
  <si>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</si>
  <si>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</si>
  <si>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</si>
  <si>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</si>
  <si>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</si>
  <si>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</si>
  <si>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</si>
  <si>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</si>
  <si>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</si>
  <si>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</si>
  <si>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</si>
  <si>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</si>
  <si>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</si>
  <si>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</si>
  <si>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</si>
  <si>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</si>
  <si>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</si>
  <si>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</si>
  <si>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</si>
  <si>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</si>
  <si>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</si>
  <si>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</si>
  <si>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</si>
  <si>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</si>
  <si>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</si>
  <si>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</si>
  <si>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</si>
  <si>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</si>
  <si>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</si>
  <si>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</si>
  <si>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</si>
  <si>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</si>
  <si>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</si>
  <si>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</si>
  <si>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</si>
  <si>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</si>
  <si>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</si>
  <si>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</si>
  <si>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</si>
  <si>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</si>
  <si>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</si>
  <si>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</si>
  <si>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</si>
  <si>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</si>
  <si>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</si>
  <si>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</si>
  <si>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</si>
  <si>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</si>
  <si>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</si>
  <si>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</si>
  <si>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</si>
  <si>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</si>
  <si>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</si>
  <si>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</si>
  <si>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</si>
  <si>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</si>
  <si>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</si>
  <si>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</si>
  <si>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</si>
  <si>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</si>
  <si>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</si>
  <si>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</si>
  <si>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</si>
  <si>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</si>
  <si>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</si>
  <si>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</si>
  <si>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</si>
  <si>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</si>
  <si>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</si>
  <si>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</si>
  <si>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</si>
  <si>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</si>
  <si>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</si>
  <si>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</si>
  <si>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</si>
  <si>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</si>
  <si>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</si>
  <si>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</si>
  <si>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</si>
  <si>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</si>
  <si>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</si>
  <si>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</si>
  <si>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</si>
  <si>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</si>
  <si>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</si>
  <si>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</si>
  <si>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</si>
  <si>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</si>
  <si>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</si>
  <si>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</si>
  <si>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</si>
  <si>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</si>
  <si>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</si>
  <si>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</si>
  <si>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</si>
  <si>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</si>
  <si>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</si>
  <si>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</si>
  <si>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</si>
  <si>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</si>
  <si>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</si>
  <si>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</si>
  <si>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</si>
  <si>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</si>
  <si>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</si>
  <si>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</si>
  <si>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</si>
  <si>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</si>
  <si>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</si>
  <si>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</si>
  <si>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</si>
  <si>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</si>
  <si>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</si>
  <si>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</si>
  <si>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</si>
  <si>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</si>
  <si>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</si>
  <si>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</si>
  <si>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</si>
  <si>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</si>
  <si>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</si>
  <si>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</si>
  <si>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</si>
  <si>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</si>
  <si>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</si>
  <si>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</si>
  <si>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</si>
  <si>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</si>
  <si>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</si>
  <si>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</si>
  <si>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</si>
  <si>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</si>
  <si>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</si>
  <si>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</si>
  <si>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</si>
  <si>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</si>
  <si>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</si>
  <si>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</si>
  <si>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</si>
  <si>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</si>
  <si>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</si>
  <si>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</si>
  <si>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</si>
  <si>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</si>
  <si>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</si>
  <si>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</si>
  <si>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</si>
  <si>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</si>
  <si>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</si>
  <si>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</si>
  <si>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</si>
  <si>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</si>
  <si>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</si>
  <si>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</si>
  <si>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</si>
  <si>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</si>
  <si>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</si>
  <si>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</si>
  <si>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</si>
  <si>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</si>
  <si>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</si>
  <si>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</si>
  <si>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</si>
  <si>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</si>
  <si>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</si>
  <si>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</si>
  <si>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</si>
  <si>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</si>
  <si>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</si>
  <si>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</si>
  <si>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</si>
  <si>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</si>
  <si>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</si>
  <si>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</si>
  <si>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</si>
  <si>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</si>
  <si>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</si>
  <si>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</si>
  <si>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</si>
  <si>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</si>
  <si>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</si>
  <si>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</si>
  <si>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</si>
  <si>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</si>
  <si>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</si>
  <si>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</si>
  <si>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</si>
  <si>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</si>
  <si>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</si>
  <si>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</si>
  <si>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</si>
  <si>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</si>
  <si>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</si>
  <si>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</si>
  <si>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</si>
  <si>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</si>
  <si>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</si>
  <si>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</si>
  <si>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</si>
  <si>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</si>
  <si>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</si>
  <si>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</si>
  <si>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</si>
  <si>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</si>
  <si>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</si>
  <si>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</si>
  <si>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</si>
  <si>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</si>
  <si>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</si>
  <si>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</si>
  <si>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</si>
  <si>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</si>
  <si>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</si>
  <si>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</si>
  <si>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</si>
  <si>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</si>
  <si>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</si>
  <si>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</si>
  <si>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</si>
  <si>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</si>
  <si>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</si>
  <si>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</si>
  <si>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</si>
  <si>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</si>
  <si>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</si>
  <si>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</si>
  <si>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</si>
  <si>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</si>
  <si>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</si>
  <si>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</si>
  <si>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</si>
  <si>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</si>
  <si>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</si>
  <si>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</si>
  <si>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</si>
  <si>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</si>
  <si>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</si>
  <si>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</si>
  <si>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</si>
  <si>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</si>
  <si>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</si>
  <si>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</si>
  <si>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</si>
  <si>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</si>
  <si>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</si>
  <si>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</si>
  <si>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</si>
  <si>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</si>
  <si>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</si>
  <si>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</si>
  <si>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</si>
  <si>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</si>
  <si>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</si>
  <si>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</si>
  <si>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</si>
  <si>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</si>
  <si>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</si>
  <si>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</si>
  <si>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</si>
  <si>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</si>
  <si>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</si>
  <si>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</si>
  <si>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</si>
  <si>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</si>
  <si>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</si>
  <si>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</si>
  <si>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</si>
  <si>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</si>
  <si>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</si>
  <si>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</si>
  <si>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</si>
  <si>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</si>
  <si>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</si>
  <si>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</si>
  <si>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</si>
  <si>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</si>
  <si>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</si>
  <si>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</si>
  <si>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</si>
  <si>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</si>
  <si>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</si>
  <si>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</si>
  <si>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</si>
  <si>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</si>
  <si>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</si>
  <si>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</si>
  <si>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</si>
  <si>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</si>
  <si>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</si>
  <si>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</si>
  <si>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</si>
  <si>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</si>
  <si>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</si>
  <si>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</si>
  <si>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</si>
  <si>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</si>
  <si>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</si>
  <si>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</si>
  <si>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</si>
  <si>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</si>
  <si>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</si>
  <si>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</si>
  <si>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</si>
  <si>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</si>
  <si>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</si>
  <si>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</si>
  <si>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</si>
  <si>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</si>
  <si>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</si>
  <si>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</si>
  <si>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</si>
  <si>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</si>
  <si>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</si>
  <si>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</si>
  <si>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</si>
  <si>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</si>
  <si>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</si>
  <si>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</si>
  <si>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</si>
  <si>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</si>
  <si>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</si>
  <si>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</si>
  <si>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</si>
  <si>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</si>
  <si>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</si>
  <si>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</si>
  <si>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</si>
  <si>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</si>
  <si>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</si>
  <si>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</si>
  <si>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</si>
  <si>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</si>
  <si>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</si>
  <si>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</si>
  <si>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</si>
  <si>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</si>
  <si>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</si>
  <si>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</si>
  <si>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</si>
  <si>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</si>
  <si>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</si>
  <si>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</si>
  <si>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</si>
  <si>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</si>
  <si>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</si>
  <si>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</si>
  <si>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</si>
  <si>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</si>
  <si>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</si>
  <si>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</si>
  <si>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</si>
  <si>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</si>
  <si>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</si>
  <si>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</si>
  <si>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</si>
  <si>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</si>
  <si>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</si>
  <si>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</si>
  <si>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</si>
  <si>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</si>
  <si>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</si>
  <si>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</si>
  <si>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</si>
  <si>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</si>
  <si>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</si>
  <si>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</si>
  <si>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</si>
  <si>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</si>
  <si>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</si>
  <si>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</si>
  <si>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</si>
  <si>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</si>
  <si>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</si>
  <si>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</si>
  <si>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</si>
  <si>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</si>
  <si>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</si>
  <si>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</si>
  <si>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</si>
  <si>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</si>
  <si>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</si>
  <si>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</si>
  <si>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</si>
  <si>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</si>
  <si>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</si>
  <si>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</si>
  <si>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</si>
  <si>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</si>
  <si>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</si>
  <si>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</si>
  <si>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</si>
  <si>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</si>
  <si>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</si>
  <si>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</si>
  <si>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</si>
  <si>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</si>
  <si>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</si>
  <si>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</si>
  <si>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</si>
  <si>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</si>
  <si>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</si>
  <si>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</si>
  <si>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</si>
  <si>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</si>
  <si>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</si>
  <si>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</si>
  <si>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</si>
  <si>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</si>
  <si>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</si>
  <si>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</si>
  <si>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</si>
  <si>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</si>
  <si>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</si>
  <si>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</si>
  <si>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</si>
  <si>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</si>
  <si>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</si>
  <si>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</si>
  <si>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</si>
  <si>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</si>
  <si>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</si>
  <si>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</si>
  <si>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</si>
  <si>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</si>
  <si>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</si>
  <si>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</si>
  <si>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</si>
  <si>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</si>
  <si>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</si>
  <si>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</si>
  <si>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</si>
  <si>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</si>
  <si>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</si>
  <si>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</si>
  <si>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</si>
  <si>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</si>
  <si>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</si>
  <si>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</si>
  <si>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</si>
  <si>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</si>
  <si>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</si>
  <si>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</si>
  <si>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</si>
  <si>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</si>
  <si>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</si>
  <si>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</si>
  <si>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</si>
  <si>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</si>
  <si>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</si>
  <si>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</si>
  <si>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</si>
  <si>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</si>
  <si>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</si>
  <si>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</si>
  <si>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</si>
  <si>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</si>
  <si>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</si>
  <si>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</si>
  <si>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</si>
  <si>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</si>
  <si>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</si>
  <si>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</si>
  <si>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</si>
  <si>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</si>
  <si>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</si>
  <si>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</si>
  <si>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</si>
  <si>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</si>
  <si>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</si>
  <si>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</si>
  <si>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</si>
  <si>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</si>
  <si>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</si>
  <si>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</si>
  <si>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</si>
  <si>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</si>
  <si>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</si>
  <si>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</si>
  <si>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</si>
  <si>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</si>
  <si>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</si>
  <si>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</si>
  <si>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</si>
  <si>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</si>
  <si>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</si>
  <si>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</si>
  <si>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</si>
  <si>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</si>
  <si>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</si>
  <si>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</si>
  <si>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</si>
  <si>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</si>
  <si>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</si>
  <si>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</si>
  <si>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</si>
  <si>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</si>
  <si>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</si>
  <si>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</si>
  <si>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</si>
  <si>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</si>
  <si>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</si>
  <si>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</si>
  <si>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</si>
  <si>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</si>
  <si>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</si>
  <si>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</si>
  <si>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</si>
  <si>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</si>
  <si>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</si>
  <si>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</si>
  <si>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</si>
  <si>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</si>
  <si>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</si>
  <si>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</si>
  <si>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</si>
  <si>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</si>
  <si>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</si>
  <si>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</si>
  <si>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</si>
  <si>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</si>
  <si>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</si>
  <si>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</si>
  <si>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</si>
  <si>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</si>
  <si>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</si>
  <si>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</si>
  <si>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</si>
  <si>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</si>
  <si>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</si>
  <si>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</si>
  <si>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</si>
  <si>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</si>
  <si>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</si>
  <si>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</si>
  <si>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</si>
  <si>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</si>
  <si>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</si>
  <si>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</si>
  <si>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</si>
  <si>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</si>
  <si>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</si>
  <si>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</si>
  <si>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</si>
  <si>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</si>
  <si>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</si>
  <si>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</si>
  <si>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</si>
  <si>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</si>
  <si>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</si>
  <si>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</si>
  <si>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</si>
  <si>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</si>
  <si>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</si>
  <si>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</si>
  <si>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</si>
  <si>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</si>
  <si>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</si>
  <si>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</si>
  <si>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</si>
  <si>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</si>
  <si>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</si>
  <si>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</si>
  <si>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</si>
  <si>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</si>
  <si>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</si>
  <si>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</si>
  <si>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</si>
  <si>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</si>
  <si>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</si>
  <si>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</si>
  <si>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</si>
  <si>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</si>
  <si>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</si>
  <si>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</si>
  <si>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</si>
  <si>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</si>
  <si>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</si>
  <si>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</si>
  <si>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</si>
  <si>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</si>
  <si>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</si>
  <si>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</si>
  <si>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</si>
  <si>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</si>
  <si>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</si>
  <si>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</si>
  <si>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</si>
  <si>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</si>
  <si>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</si>
  <si>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</si>
  <si>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</si>
  <si>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</si>
  <si>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</si>
  <si>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</si>
  <si>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</si>
  <si>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</si>
  <si>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</si>
  <si>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</si>
  <si>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</si>
  <si>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</si>
  <si>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</si>
  <si>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</si>
  <si>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</si>
  <si>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</si>
  <si>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</si>
  <si>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</si>
  <si>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</si>
  <si>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</si>
  <si>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</si>
  <si>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</si>
  <si>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</si>
  <si>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</si>
  <si>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</si>
  <si>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</si>
  <si>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</si>
  <si>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</si>
  <si>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</si>
  <si>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</si>
  <si>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</si>
  <si>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</si>
  <si>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</si>
  <si>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</si>
  <si>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</si>
  <si>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</si>
  <si>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</si>
  <si>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</si>
  <si>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</si>
  <si>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</si>
  <si>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</si>
  <si>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</si>
  <si>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</si>
  <si>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</si>
  <si>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</si>
  <si>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</si>
  <si>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</si>
  <si>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</si>
  <si>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</si>
  <si>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</si>
  <si>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</si>
  <si>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</si>
  <si>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</si>
  <si>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</si>
  <si>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</si>
  <si>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</si>
  <si>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</si>
  <si>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</si>
  <si>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</si>
  <si>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</si>
  <si>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</si>
  <si>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</si>
  <si>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</si>
  <si>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</si>
  <si>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</si>
  <si>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</si>
  <si>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</si>
  <si>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</si>
  <si>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</si>
  <si>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</si>
  <si>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</si>
  <si>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</si>
  <si>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</si>
  <si>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</si>
  <si>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</si>
  <si>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</si>
  <si>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</si>
  <si>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</si>
  <si>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</si>
  <si>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</si>
  <si>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</si>
  <si>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</si>
  <si>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</si>
  <si>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</si>
  <si>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</si>
  <si>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</si>
  <si>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</si>
  <si>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</si>
  <si>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</si>
  <si>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</si>
  <si>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</si>
  <si>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</si>
  <si>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</si>
  <si>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</si>
  <si>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</si>
  <si>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</si>
  <si>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</si>
  <si>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</si>
  <si>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</si>
  <si>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</si>
  <si>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</si>
  <si>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</si>
  <si>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</si>
  <si>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</si>
  <si>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</si>
  <si>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</si>
  <si>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</si>
  <si>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</si>
  <si>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</si>
  <si>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</si>
  <si>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</si>
  <si>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</si>
  <si>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</si>
  <si>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</si>
  <si>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</si>
  <si>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</si>
  <si>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</si>
  <si>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</si>
  <si>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</si>
  <si>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</si>
  <si>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</si>
  <si>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</si>
  <si>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</si>
  <si>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</si>
  <si>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</si>
  <si>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</si>
  <si>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</si>
  <si>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</si>
  <si>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</si>
  <si>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</si>
  <si>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</si>
  <si>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</si>
  <si>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</si>
  <si>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</si>
  <si>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</si>
  <si>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</si>
  <si>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</si>
  <si>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</si>
  <si>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</si>
  <si>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</si>
  <si>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</si>
  <si>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</si>
  <si>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</si>
  <si>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</si>
  <si>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</si>
  <si>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</si>
  <si>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</si>
  <si>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</si>
  <si>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</si>
  <si>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</si>
  <si>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</si>
  <si>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</si>
  <si>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</si>
  <si>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</si>
  <si>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</si>
  <si>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</si>
  <si>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</si>
  <si>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</si>
  <si>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</si>
  <si>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</si>
  <si>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</si>
  <si>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</si>
  <si>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</si>
  <si>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</si>
  <si>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</si>
  <si>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</si>
  <si>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</si>
  <si>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</si>
  <si>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</si>
  <si>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</si>
  <si>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</si>
  <si>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</si>
  <si>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</si>
  <si>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</si>
  <si>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</si>
  <si>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</si>
  <si>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</si>
  <si>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</si>
  <si>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</si>
  <si>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</si>
  <si>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</si>
  <si>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</si>
  <si>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</si>
  <si>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</si>
  <si>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</si>
  <si>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</si>
  <si>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</si>
  <si>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</si>
  <si>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</si>
  <si>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</si>
  <si>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</si>
  <si>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</si>
  <si>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</si>
  <si>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</si>
  <si>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</si>
  <si>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</si>
  <si>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</si>
  <si>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</si>
  <si>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</si>
  <si>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</si>
  <si>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</si>
  <si>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</si>
  <si>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</si>
  <si>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</si>
  <si>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</si>
  <si>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</si>
  <si>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</si>
  <si>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</si>
  <si>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</si>
  <si>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</si>
  <si>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</si>
  <si>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</si>
  <si>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</si>
  <si>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</si>
  <si>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</si>
  <si>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</si>
  <si>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</si>
  <si>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</si>
  <si>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</si>
  <si>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</si>
  <si>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</si>
  <si>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</si>
  <si>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</si>
  <si>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</si>
  <si>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</si>
  <si>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</si>
  <si>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</si>
  <si>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</si>
  <si>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</si>
  <si>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</si>
  <si>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</si>
  <si>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</si>
  <si>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</si>
  <si>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</si>
  <si>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</si>
  <si>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</si>
  <si>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</si>
  <si>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</si>
  <si>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</si>
  <si>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</si>
  <si>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</si>
  <si>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</si>
  <si>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</si>
  <si>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</si>
  <si>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</si>
  <si>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</si>
  <si>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</si>
  <si>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</si>
  <si>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</si>
  <si>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</si>
  <si>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</si>
  <si>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</si>
  <si>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</si>
  <si>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</si>
  <si>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</si>
  <si>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</si>
  <si>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</si>
  <si>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</si>
  <si>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</si>
  <si>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</si>
  <si>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</si>
  <si>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</si>
  <si>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</si>
  <si>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</si>
  <si>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</si>
  <si>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</si>
  <si>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</si>
  <si>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</si>
  <si>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</si>
  <si>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</si>
  <si>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</si>
  <si>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</si>
  <si>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</si>
  <si>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</si>
  <si>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</si>
  <si>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</si>
  <si>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</si>
  <si>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</si>
  <si>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</si>
  <si>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</si>
  <si>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</si>
  <si>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</si>
  <si>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</si>
  <si>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</si>
  <si>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</si>
  <si>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</si>
  <si>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</si>
  <si>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</si>
  <si>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</si>
  <si>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</si>
  <si>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</si>
  <si>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</si>
  <si>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</si>
  <si>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</si>
  <si>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</si>
  <si>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</si>
  <si>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</si>
  <si>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</si>
  <si>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</si>
  <si>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</si>
  <si>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</si>
  <si>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</si>
  <si>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</si>
  <si>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</si>
  <si>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</si>
  <si>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</si>
  <si>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</si>
  <si>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</si>
  <si>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</si>
  <si>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</si>
  <si>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</si>
  <si>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</si>
  <si>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</si>
  <si>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</si>
  <si>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</si>
  <si>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</si>
  <si>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</si>
  <si>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</si>
  <si>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</si>
  <si>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</si>
  <si>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</si>
  <si>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</si>
  <si>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</si>
  <si>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</si>
  <si>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</si>
  <si>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</si>
  <si>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</si>
  <si>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</si>
  <si>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</si>
  <si>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</si>
  <si>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</si>
  <si>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</si>
  <si>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</si>
  <si>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</si>
  <si>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</si>
  <si>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</si>
  <si>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</si>
  <si>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</si>
  <si>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</si>
  <si>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</si>
  <si>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</si>
  <si>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</si>
  <si>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</si>
  <si>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</si>
  <si>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</si>
  <si>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</si>
  <si>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</si>
  <si>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</si>
  <si>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</si>
  <si>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</si>
  <si>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</si>
  <si>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</si>
  <si>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</si>
  <si>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</si>
  <si>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</si>
  <si>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</si>
  <si>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</si>
  <si>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</si>
  <si>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</si>
  <si>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</si>
  <si>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</si>
  <si>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</si>
  <si>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</si>
  <si>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</si>
  <si>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</si>
  <si>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</si>
  <si>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</si>
  <si>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</si>
  <si>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</si>
  <si>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</si>
  <si>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</si>
  <si>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</si>
  <si>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</si>
  <si>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</si>
  <si>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</si>
  <si>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</si>
  <si>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</si>
  <si>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</si>
  <si>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</si>
  <si>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</si>
  <si>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</si>
  <si>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</si>
  <si>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</si>
  <si>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</si>
  <si>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</si>
  <si>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</si>
  <si>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</si>
  <si>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</si>
  <si>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</si>
  <si>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</si>
  <si>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</si>
  <si>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</si>
  <si>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</si>
  <si>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</si>
  <si>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</si>
  <si>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</si>
  <si>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</si>
  <si>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</si>
  <si>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</si>
  <si>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</si>
  <si>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</si>
  <si>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</si>
  <si>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</si>
  <si>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</si>
  <si>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</si>
  <si>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</si>
  <si>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</si>
  <si>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</si>
  <si>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</si>
  <si>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</si>
  <si>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</si>
  <si>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</si>
  <si>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</si>
  <si>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</si>
  <si>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</si>
  <si>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</si>
  <si>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</si>
  <si>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</si>
  <si>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</si>
  <si>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</si>
  <si>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</si>
  <si>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</si>
  <si>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</si>
  <si>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</si>
  <si>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</si>
  <si>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</si>
  <si>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</si>
  <si>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</si>
  <si>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</si>
  <si>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</si>
  <si>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</si>
  <si>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</si>
  <si>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</si>
  <si>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</si>
  <si>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</si>
  <si>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</si>
  <si>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</si>
  <si>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</si>
  <si>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</si>
  <si>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</si>
  <si>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</si>
  <si>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</si>
  <si>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</si>
  <si>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</si>
  <si>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</si>
  <si>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</si>
  <si>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</si>
  <si>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</si>
  <si>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</si>
  <si>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</si>
  <si>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</si>
  <si>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</si>
  <si>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</si>
  <si>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</si>
  <si>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</si>
  <si>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</si>
  <si>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</si>
  <si>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</si>
  <si>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</si>
  <si>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</si>
  <si>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</si>
  <si>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</si>
  <si>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</si>
  <si>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</si>
  <si>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</si>
  <si>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</si>
  <si>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</si>
  <si>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</si>
  <si>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</si>
  <si>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</si>
  <si>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</si>
  <si>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</si>
  <si>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</si>
  <si>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</si>
  <si>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</si>
  <si>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</si>
  <si>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</si>
  <si>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</si>
  <si>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</si>
  <si>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</si>
  <si>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</si>
  <si>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</si>
  <si>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</si>
  <si>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</si>
  <si>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</si>
  <si>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</si>
  <si>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</si>
  <si>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</si>
  <si>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</si>
  <si>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</si>
  <si>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</si>
  <si>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</si>
  <si>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</si>
  <si>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</si>
  <si>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</si>
  <si>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</si>
  <si>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</si>
  <si>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</si>
  <si>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</si>
  <si>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</si>
  <si>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</si>
  <si>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</si>
  <si>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</si>
  <si>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</si>
  <si>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</si>
  <si>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</si>
  <si>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</si>
  <si>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</si>
  <si>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</si>
  <si>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</si>
  <si>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</si>
  <si>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</si>
  <si>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</si>
  <si>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</si>
  <si>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</si>
  <si>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</si>
  <si>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</si>
  <si>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</si>
  <si>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</si>
  <si>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</si>
  <si>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</si>
  <si>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</si>
  <si>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</si>
  <si>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</si>
  <si>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</si>
  <si>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</si>
  <si>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</si>
  <si>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</si>
  <si>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</si>
  <si>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</si>
  <si>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</si>
  <si>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</si>
  <si>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</si>
  <si>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</si>
  <si>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</si>
  <si>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</si>
  <si>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</si>
  <si>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</si>
  <si>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</si>
  <si>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</si>
  <si>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</si>
  <si>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</si>
  <si>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</si>
  <si>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</si>
  <si>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</si>
  <si>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</si>
  <si>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</si>
  <si>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</si>
  <si>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</si>
  <si>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</si>
  <si>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</si>
  <si>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</si>
  <si>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</si>
  <si>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</si>
  <si>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</si>
  <si>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</si>
  <si>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</si>
  <si>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</si>
  <si>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</si>
  <si>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</si>
  <si>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</si>
  <si>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</si>
  <si>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</si>
  <si>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</si>
  <si>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</si>
  <si>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</si>
  <si>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</si>
  <si>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</si>
  <si>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</si>
  <si>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</si>
  <si>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</si>
  <si>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</si>
  <si>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</si>
  <si>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</si>
  <si>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</si>
  <si>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</si>
  <si>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</si>
  <si>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</si>
  <si>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</si>
  <si>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</si>
  <si>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</si>
  <si>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</si>
  <si>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</si>
  <si>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</si>
  <si>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</si>
  <si>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</si>
  <si>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</si>
  <si>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</si>
  <si>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</si>
  <si>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</si>
  <si>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</si>
  <si>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</si>
  <si>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</si>
  <si>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</si>
  <si>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</si>
  <si>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</si>
  <si>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</si>
  <si>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</si>
  <si>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</si>
  <si>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</si>
  <si>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</si>
  <si>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</si>
  <si>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</si>
  <si>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</si>
  <si>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</si>
  <si>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</si>
  <si>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</si>
  <si>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</si>
  <si>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</si>
  <si>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</si>
  <si>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</si>
  <si>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</si>
  <si>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</si>
  <si>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</si>
  <si>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</si>
  <si>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</si>
  <si>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</si>
  <si>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</si>
  <si>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</si>
  <si>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</si>
  <si>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</si>
  <si>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</si>
  <si>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</si>
  <si>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</si>
  <si>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</si>
  <si>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</si>
  <si>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</si>
  <si>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</si>
  <si>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</si>
  <si>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</si>
  <si>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</si>
  <si>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</si>
  <si>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</si>
  <si>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</si>
  <si>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</si>
  <si>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</si>
  <si>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</si>
  <si>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</si>
  <si>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</si>
  <si>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</si>
  <si>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</si>
  <si>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</si>
  <si>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</si>
  <si>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</si>
  <si>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</si>
  <si>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</si>
  <si>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</si>
  <si>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</si>
  <si>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</si>
  <si>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</si>
  <si>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</si>
  <si>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</si>
  <si>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</si>
  <si>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</si>
  <si>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</si>
  <si>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</si>
  <si>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</si>
  <si>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</si>
  <si>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</si>
  <si>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</si>
  <si>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</si>
  <si>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</si>
  <si>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</si>
  <si>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</si>
  <si>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</si>
  <si>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</si>
  <si>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</si>
  <si>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</si>
  <si>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</si>
  <si>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</si>
  <si>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</si>
  <si>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</si>
  <si>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</si>
  <si>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</si>
  <si>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</si>
  <si>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</si>
  <si>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</si>
  <si>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</si>
  <si>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</si>
  <si>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</si>
  <si>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</si>
  <si>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</si>
  <si>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</si>
  <si>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</si>
  <si>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</si>
  <si>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</si>
  <si>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</si>
  <si>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</si>
  <si>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</si>
  <si>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</si>
  <si>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</si>
  <si>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</si>
  <si>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</si>
  <si>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</si>
  <si>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</si>
  <si>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</si>
  <si>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</si>
  <si>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</si>
  <si>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</si>
  <si>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</si>
  <si>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</si>
  <si>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</si>
  <si>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</si>
  <si>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</si>
  <si>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</si>
  <si>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</si>
  <si>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</si>
  <si>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</si>
  <si>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</si>
  <si>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</si>
  <si>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</si>
  <si>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</si>
  <si>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</si>
  <si>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</si>
  <si>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</si>
  <si>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</si>
  <si>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</si>
  <si>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</si>
  <si>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</si>
  <si>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</si>
  <si>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</si>
  <si>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</si>
  <si>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</si>
  <si>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</si>
  <si>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</si>
  <si>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</si>
  <si>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</si>
  <si>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</si>
  <si>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</si>
  <si>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</si>
  <si>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</si>
  <si>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</si>
  <si>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</si>
  <si>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</si>
  <si>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</si>
  <si>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</si>
  <si>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</si>
  <si>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</si>
  <si>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</si>
  <si>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</si>
  <si>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</si>
  <si>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</si>
  <si>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</si>
  <si>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</si>
  <si>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</si>
  <si>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</si>
  <si>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</si>
  <si>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</si>
  <si>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</si>
  <si>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</si>
  <si>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</si>
  <si>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</si>
  <si>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</si>
  <si>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</si>
  <si>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</si>
  <si>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</si>
  <si>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</si>
  <si>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</si>
  <si>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</si>
  <si>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</si>
  <si>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</si>
  <si>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</si>
  <si>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</si>
  <si>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</si>
  <si>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</si>
  <si>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</si>
  <si>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</si>
  <si>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</si>
  <si>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</si>
  <si>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</si>
  <si>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</si>
  <si>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</si>
  <si>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</si>
  <si>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</si>
  <si>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</si>
  <si>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</si>
  <si>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</si>
  <si>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</si>
  <si>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</si>
  <si>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</si>
  <si>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</si>
  <si>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</si>
  <si>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</si>
  <si>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</si>
  <si>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</si>
  <si>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</si>
  <si>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</si>
  <si>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</si>
  <si>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</si>
  <si>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</si>
  <si>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</si>
  <si>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</si>
  <si>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</si>
  <si>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</si>
  <si>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</si>
  <si>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</si>
  <si>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</si>
  <si>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</si>
  <si>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</si>
  <si>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</si>
  <si>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</si>
  <si>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</si>
  <si>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</si>
  <si>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</si>
  <si>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</si>
  <si>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</si>
  <si>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</si>
  <si>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</si>
  <si>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</si>
  <si>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</si>
  <si>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</si>
  <si>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</si>
  <si>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</si>
  <si>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</si>
  <si>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</si>
  <si>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</si>
  <si>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</si>
  <si>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</si>
  <si>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</si>
  <si>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</si>
  <si>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</si>
  <si>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</si>
  <si>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</si>
  <si>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</si>
  <si>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</si>
  <si>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</si>
  <si>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</si>
  <si>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</si>
  <si>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</si>
  <si>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</si>
  <si>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</si>
  <si>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</si>
  <si>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</si>
  <si>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</si>
  <si>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</si>
  <si>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</si>
  <si>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</si>
  <si>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</si>
  <si>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</si>
  <si>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</si>
  <si>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</si>
  <si>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</si>
  <si>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</si>
  <si>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</si>
  <si>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</si>
  <si>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</si>
  <si>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</si>
  <si>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</si>
  <si>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</si>
  <si>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</si>
  <si>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</si>
  <si>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</si>
  <si>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</si>
  <si>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</si>
  <si>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</si>
  <si>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</si>
  <si>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</si>
  <si>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</si>
  <si>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</si>
  <si>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</si>
  <si>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</si>
  <si>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</si>
  <si>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</si>
  <si>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</si>
  <si>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</si>
  <si>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</si>
  <si>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</si>
  <si>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</si>
  <si>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</si>
  <si>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</si>
  <si>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</si>
  <si>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</si>
  <si>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</si>
  <si>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</si>
  <si>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</si>
  <si>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</si>
  <si>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</si>
  <si>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</si>
  <si>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</si>
  <si>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</si>
  <si>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</si>
  <si>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</si>
  <si>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</si>
  <si>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</si>
  <si>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</si>
  <si>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</si>
  <si>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</si>
  <si>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</si>
  <si>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</si>
  <si>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</si>
  <si>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</si>
  <si>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</si>
  <si>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</si>
  <si>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</si>
  <si>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</si>
  <si>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</si>
  <si>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</si>
  <si>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</si>
  <si>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</si>
  <si>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</si>
  <si>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</si>
  <si>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</si>
  <si>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</si>
  <si>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</si>
  <si>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</si>
  <si>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</si>
  <si>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</si>
  <si>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</si>
  <si>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</si>
  <si>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</si>
  <si>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</si>
  <si>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</si>
  <si>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</si>
  <si>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</si>
  <si>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</si>
  <si>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</si>
  <si>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</si>
  <si>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</si>
  <si>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</si>
  <si>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</si>
  <si>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</si>
  <si>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</si>
  <si>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</si>
  <si>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</si>
  <si>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</si>
  <si>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</si>
  <si>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</si>
  <si>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</si>
  <si>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</si>
  <si>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</si>
  <si>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</si>
  <si>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</si>
  <si>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</si>
  <si>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</si>
  <si>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</si>
  <si>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</si>
  <si>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</si>
  <si>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</si>
  <si>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</si>
  <si>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</si>
  <si>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</si>
  <si>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</si>
  <si>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</si>
  <si>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</si>
  <si>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</si>
  <si>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</si>
  <si>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</si>
  <si>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</si>
  <si>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</si>
  <si>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</si>
  <si>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</si>
  <si>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</si>
  <si>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</si>
  <si>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</si>
  <si>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</si>
  <si>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</si>
  <si>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</si>
  <si>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</si>
  <si>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</si>
  <si>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</si>
  <si>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</si>
  <si>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</si>
  <si>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</si>
  <si>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</si>
  <si>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</si>
  <si>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</si>
  <si>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</si>
  <si>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</si>
  <si>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</si>
  <si>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</si>
  <si>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</si>
  <si>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</si>
  <si>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</si>
  <si>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</si>
  <si>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</si>
  <si>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</si>
  <si>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</si>
  <si>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</si>
  <si>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</si>
  <si>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</si>
  <si>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</si>
  <si>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</si>
  <si>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</si>
  <si>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</si>
  <si>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</si>
  <si>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</si>
  <si>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</si>
  <si>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</si>
  <si>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</si>
  <si>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</si>
  <si>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</si>
  <si>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</si>
  <si>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</si>
  <si>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</si>
  <si>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</si>
  <si>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</si>
  <si>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</si>
  <si>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</si>
  <si>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</si>
  <si>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</si>
  <si>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</si>
  <si>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</si>
  <si>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</si>
  <si>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</si>
  <si>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</si>
  <si>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</si>
  <si>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</si>
  <si>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</si>
  <si>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</si>
  <si>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</si>
  <si>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</si>
  <si>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</si>
  <si>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</si>
  <si>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</si>
  <si>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</si>
  <si>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</si>
  <si>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</si>
  <si>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</si>
  <si>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</si>
  <si>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</si>
  <si>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</si>
  <si>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</si>
  <si>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</si>
  <si>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</si>
  <si>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</si>
  <si>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</si>
  <si>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</si>
  <si>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</si>
  <si>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</si>
  <si>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</si>
  <si>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</si>
  <si>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</si>
  <si>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</si>
  <si>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</si>
  <si>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</si>
  <si>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</si>
  <si>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</si>
  <si>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</si>
  <si>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</si>
  <si>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</si>
  <si>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</si>
  <si>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</si>
  <si>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</si>
  <si>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</si>
  <si>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</si>
  <si>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</si>
  <si>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</si>
  <si>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</si>
  <si>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</si>
  <si>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</si>
  <si>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</si>
  <si>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</si>
  <si>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</si>
  <si>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</si>
  <si>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</si>
  <si>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</si>
  <si>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</si>
  <si>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</si>
  <si>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</si>
  <si>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</si>
  <si>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</si>
  <si>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</si>
  <si>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</si>
  <si>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</si>
  <si>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</si>
  <si>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</si>
  <si>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</si>
  <si>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</si>
  <si>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</si>
  <si>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</si>
  <si>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</si>
  <si>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</si>
  <si>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</si>
  <si>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</si>
  <si>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</si>
  <si>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</si>
  <si>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</si>
  <si>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</si>
  <si>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</si>
  <si>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</si>
  <si>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</si>
  <si>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</si>
  <si>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</si>
  <si>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</si>
  <si>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</si>
  <si>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</si>
  <si>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</si>
  <si>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</si>
  <si>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</si>
  <si>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</si>
  <si>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</si>
  <si>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</si>
  <si>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</si>
  <si>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</si>
  <si>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</si>
  <si>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</si>
  <si>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</si>
  <si>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</si>
  <si>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</si>
  <si>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</si>
  <si>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</si>
  <si>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</si>
  <si>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</si>
  <si>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</si>
  <si>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</si>
  <si>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</si>
  <si>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</si>
  <si>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</si>
  <si>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</si>
  <si>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</si>
  <si>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</si>
  <si>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</si>
  <si>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</si>
  <si>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</si>
  <si>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</si>
  <si>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</si>
  <si>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</si>
  <si>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</si>
  <si>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</si>
  <si>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</si>
  <si>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</si>
  <si>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</si>
  <si>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</si>
  <si>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</si>
  <si>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</si>
  <si>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</si>
  <si>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</si>
  <si>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</si>
  <si>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</si>
  <si>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</si>
  <si>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</si>
  <si>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</si>
  <si>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</si>
  <si>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</si>
  <si>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</si>
  <si>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</si>
  <si>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</si>
  <si>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</si>
  <si>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</si>
  <si>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</si>
  <si>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</si>
  <si>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</si>
  <si>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</si>
  <si>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</si>
  <si>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</si>
  <si>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</si>
  <si>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</si>
  <si>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</si>
  <si>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</si>
  <si>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</si>
  <si>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</si>
  <si>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</si>
  <si>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</si>
  <si>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</si>
  <si>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</si>
  <si>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</si>
  <si>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</si>
  <si>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</si>
  <si>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</si>
  <si>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</si>
  <si>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</si>
  <si>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</si>
  <si>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</si>
  <si>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</si>
  <si>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</si>
  <si>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</si>
  <si>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</si>
  <si>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</si>
  <si>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</si>
  <si>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</si>
  <si>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</si>
  <si>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</si>
  <si>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</si>
  <si>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</si>
  <si>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</si>
  <si>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</si>
  <si>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</si>
  <si>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</si>
  <si>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</si>
  <si>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</si>
  <si>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</si>
  <si>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</si>
  <si>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</si>
  <si>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</si>
  <si>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</si>
  <si>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</si>
  <si>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</si>
  <si>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</si>
  <si>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</si>
  <si>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</si>
  <si>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</si>
  <si>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</si>
  <si>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</si>
  <si>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</si>
  <si>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</si>
  <si>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</si>
  <si>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</si>
  <si>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</si>
  <si>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</si>
  <si>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</si>
  <si>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</si>
  <si>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</si>
  <si>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</si>
  <si>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</si>
  <si>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</si>
  <si>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</si>
  <si>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</si>
  <si>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</si>
  <si>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</si>
  <si>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</si>
  <si>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</si>
  <si>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</si>
  <si>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</si>
  <si>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</si>
  <si>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</si>
  <si>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</si>
  <si>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</si>
  <si>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</si>
  <si>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</si>
  <si>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</si>
  <si>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</si>
  <si>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</si>
  <si>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</si>
  <si>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</si>
  <si>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</si>
  <si>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</si>
  <si>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</si>
  <si>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</si>
  <si>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</si>
  <si>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</si>
  <si>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</si>
  <si>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</si>
  <si>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</si>
  <si>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</si>
  <si>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</si>
  <si>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</si>
  <si>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</si>
  <si>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</si>
  <si>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</si>
  <si>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</si>
  <si>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</si>
  <si>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</si>
  <si>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</si>
  <si>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</si>
  <si>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</si>
  <si>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</si>
  <si>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</si>
  <si>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</si>
  <si>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</si>
  <si>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</si>
  <si>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</si>
  <si>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</si>
  <si>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</si>
  <si>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</si>
  <si>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</si>
  <si>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</si>
  <si>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</si>
  <si>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</si>
  <si>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</si>
  <si>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</si>
  <si>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</si>
  <si>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</si>
  <si>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</si>
  <si>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</si>
  <si>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</si>
  <si>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</si>
  <si>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</si>
  <si>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</si>
  <si>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</si>
  <si>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</si>
  <si>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</si>
  <si>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</si>
  <si>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</si>
  <si>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</si>
  <si>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</si>
  <si>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</si>
  <si>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</si>
  <si>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</si>
  <si>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</si>
  <si>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</si>
  <si>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</si>
  <si>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</si>
  <si>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</si>
  <si>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</si>
  <si>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</si>
  <si>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</si>
  <si>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</si>
  <si>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</si>
  <si>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</si>
  <si>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</si>
  <si>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</si>
  <si>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</si>
  <si>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</si>
  <si>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</si>
  <si>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</si>
  <si>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</si>
  <si>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</si>
  <si>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</si>
  <si>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</si>
  <si>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</si>
  <si>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</si>
  <si>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</si>
  <si>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</si>
  <si>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</si>
  <si>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</si>
  <si>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</si>
  <si>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</si>
  <si>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</si>
  <si>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</si>
  <si>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</si>
  <si>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</si>
  <si>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</si>
  <si>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</si>
  <si>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</si>
  <si>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</si>
  <si>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</si>
  <si>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</si>
  <si>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</si>
  <si>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</si>
  <si>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</si>
  <si>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</si>
  <si>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</si>
  <si>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</si>
  <si>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</si>
  <si>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</si>
  <si>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</si>
  <si>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</si>
  <si>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</si>
  <si>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</si>
  <si>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</si>
  <si>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</si>
  <si>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</si>
  <si>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</si>
  <si>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</si>
  <si>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</si>
  <si>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</si>
  <si>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</si>
  <si>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</si>
  <si>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</si>
  <si>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</si>
  <si>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</si>
  <si>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</si>
  <si>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</si>
  <si>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</si>
  <si>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</si>
  <si>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</si>
  <si>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</si>
  <si>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</si>
  <si>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</si>
  <si>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</si>
  <si>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</si>
  <si>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</si>
  <si>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</si>
  <si>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</si>
  <si>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</si>
  <si>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</si>
  <si>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</si>
  <si>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</si>
  <si>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</si>
  <si>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</si>
  <si>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</si>
  <si>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</si>
  <si>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</si>
  <si>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</si>
  <si>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</si>
  <si>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</si>
  <si>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</si>
  <si>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</si>
  <si>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</si>
  <si>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</si>
  <si>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</si>
  <si>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</si>
  <si>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</si>
  <si>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</si>
  <si>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</si>
  <si>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</si>
  <si>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</si>
  <si>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</si>
  <si>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</si>
  <si>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</si>
  <si>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</si>
  <si>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</si>
  <si>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</si>
  <si>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</si>
  <si>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</si>
  <si>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</si>
  <si>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</si>
  <si>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</si>
  <si>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</si>
  <si>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</si>
  <si>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</si>
  <si>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</si>
  <si>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</si>
  <si>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</si>
  <si>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</si>
  <si>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</si>
  <si>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</si>
  <si>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</si>
  <si>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</si>
  <si>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</si>
  <si>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</si>
  <si>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</si>
  <si>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</si>
  <si>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</si>
  <si>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</si>
  <si>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</si>
  <si>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</si>
  <si>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</si>
  <si>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</si>
  <si>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</si>
  <si>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</si>
  <si>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</si>
  <si>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</si>
  <si>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</si>
  <si>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</si>
  <si>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</si>
  <si>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</si>
  <si>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</si>
  <si>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</si>
  <si>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</si>
  <si>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</si>
  <si>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</si>
  <si>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</si>
  <si>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</si>
  <si>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</si>
  <si>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</si>
  <si>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</si>
  <si>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</si>
  <si>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</si>
  <si>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</si>
  <si>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</si>
  <si>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</si>
  <si>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</si>
  <si>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</si>
  <si>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</si>
  <si>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</si>
  <si>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</si>
  <si>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</si>
  <si>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</si>
  <si>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</si>
  <si>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</si>
  <si>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</si>
  <si>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</si>
  <si>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</si>
  <si>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</si>
  <si>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</si>
  <si>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</si>
  <si>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</si>
  <si>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</si>
  <si>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</si>
  <si>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</si>
  <si>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</si>
  <si>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</si>
  <si>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</si>
  <si>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</si>
  <si>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</si>
  <si>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</si>
  <si>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</si>
  <si>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</si>
  <si>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</si>
  <si>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</si>
  <si>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</si>
  <si>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</si>
  <si>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</si>
  <si>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</si>
  <si>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</si>
  <si>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</si>
  <si>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</si>
  <si>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</si>
  <si>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</si>
  <si>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</si>
  <si>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</si>
  <si>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</si>
  <si>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</si>
  <si>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</si>
  <si>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</si>
  <si>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</si>
  <si>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</si>
  <si>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</si>
  <si>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</si>
  <si>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</si>
  <si>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</si>
  <si>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</si>
  <si>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</si>
  <si>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</si>
  <si>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</si>
  <si>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</si>
  <si>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</si>
  <si>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</si>
  <si>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</si>
  <si>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</si>
  <si>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</si>
  <si>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</si>
  <si>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</si>
  <si>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</si>
  <si>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</si>
  <si>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</si>
  <si>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</si>
  <si>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</si>
  <si>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</si>
  <si>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</si>
  <si>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</si>
  <si>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</si>
  <si>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</si>
  <si>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</si>
  <si>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</si>
  <si>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</si>
  <si>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</si>
  <si>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</si>
  <si>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</si>
  <si>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</si>
  <si>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</si>
  <si>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</si>
  <si>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</si>
  <si>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</si>
  <si>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</si>
  <si>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</si>
  <si>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</si>
  <si>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</si>
  <si>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</si>
  <si>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</si>
  <si>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</si>
  <si>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</si>
  <si>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</si>
  <si>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</si>
  <si>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</si>
  <si>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</si>
  <si>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</si>
  <si>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</si>
  <si>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</si>
  <si>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</si>
  <si>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</si>
  <si>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</si>
  <si>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</si>
  <si>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</si>
  <si>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</si>
  <si>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</si>
  <si>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</si>
  <si>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</si>
  <si>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</si>
  <si>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</si>
  <si>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</si>
  <si>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</si>
  <si>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</si>
  <si>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</si>
  <si>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</si>
  <si>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</si>
  <si>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</si>
  <si>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</si>
  <si>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</si>
  <si>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</si>
  <si>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</si>
  <si>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</si>
  <si>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</si>
  <si>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</si>
  <si>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</si>
  <si>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</si>
  <si>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</si>
  <si>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</si>
  <si>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</si>
  <si>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</si>
  <si>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</si>
  <si>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</si>
  <si>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</si>
  <si>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</si>
  <si>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</si>
  <si>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</si>
  <si>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</si>
  <si>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</si>
  <si>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</si>
  <si>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</si>
  <si>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</si>
  <si>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</si>
  <si>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</si>
  <si>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</si>
  <si>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</si>
  <si>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</si>
  <si>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</si>
  <si>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</si>
  <si>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</si>
  <si>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</si>
  <si>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</si>
  <si>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</si>
  <si>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</si>
  <si>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</si>
  <si>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</si>
  <si>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</si>
  <si>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</si>
  <si>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</si>
  <si>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</si>
  <si>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</si>
  <si>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</si>
  <si>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</si>
  <si>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</si>
  <si>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</si>
  <si>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</si>
  <si>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</si>
  <si>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</si>
  <si>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</si>
  <si>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</si>
  <si>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</si>
  <si>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</si>
  <si>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</si>
  <si>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</si>
  <si>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</si>
  <si>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</si>
  <si>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</si>
  <si>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</si>
  <si>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</si>
  <si>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</si>
  <si>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</si>
  <si>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</si>
  <si>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</si>
  <si>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</si>
  <si>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</si>
  <si>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</si>
  <si>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</si>
  <si>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</si>
  <si>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</si>
  <si>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</si>
  <si>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</si>
  <si>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</si>
  <si>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</si>
  <si>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</si>
  <si>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</si>
  <si>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</si>
  <si>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</si>
  <si>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</si>
  <si>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</si>
  <si>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</si>
  <si>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</si>
  <si>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</si>
  <si>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</si>
  <si>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</si>
  <si>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</si>
  <si>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</si>
  <si>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</si>
  <si>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</si>
  <si>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</si>
  <si>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</si>
  <si>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</si>
  <si>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</si>
  <si>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</si>
  <si>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</si>
  <si>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</si>
  <si>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</si>
  <si>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</si>
  <si>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</si>
  <si>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</si>
  <si>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</si>
  <si>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</si>
  <si>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</si>
  <si>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</si>
  <si>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</si>
  <si>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</si>
  <si>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</si>
  <si>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</si>
  <si>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</si>
  <si>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</si>
  <si>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</si>
  <si>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</si>
  <si>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</si>
  <si>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</si>
  <si>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</si>
  <si>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</si>
  <si>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</si>
  <si>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</si>
  <si>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</si>
  <si>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</si>
  <si>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</si>
  <si>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</si>
  <si>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</si>
  <si>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</si>
  <si>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</si>
  <si>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</si>
  <si>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</si>
  <si>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</si>
  <si>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</si>
  <si>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</si>
  <si>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</si>
  <si>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</si>
  <si>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</si>
  <si>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</si>
  <si>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</si>
  <si>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</si>
  <si>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</si>
  <si>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</si>
  <si>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</si>
  <si>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</si>
  <si>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</si>
  <si>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</si>
  <si>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</si>
  <si>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</si>
  <si>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</si>
  <si>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</si>
  <si>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</si>
  <si>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</si>
  <si>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</si>
  <si>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</si>
  <si>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</si>
  <si>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</si>
  <si>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</si>
  <si>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</si>
  <si>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</si>
  <si>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</si>
  <si>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</si>
  <si>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</si>
  <si>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</si>
  <si>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</si>
  <si>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</si>
  <si>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</si>
  <si>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</si>
  <si>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</si>
  <si>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</si>
  <si>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</si>
  <si>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</si>
  <si>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</si>
  <si>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</si>
  <si>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</si>
  <si>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</si>
  <si>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</si>
  <si>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</si>
  <si>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</si>
  <si>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</si>
  <si>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</si>
  <si>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</si>
  <si>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</si>
  <si>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</si>
  <si>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</si>
  <si>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</si>
  <si>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</si>
  <si>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</si>
  <si>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</si>
  <si>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</si>
  <si>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</si>
  <si>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</si>
  <si>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</si>
  <si>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</si>
  <si>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</si>
  <si>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</si>
  <si>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</si>
  <si>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</si>
  <si>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</si>
  <si>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</si>
  <si>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</si>
  <si>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</si>
  <si>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</si>
  <si>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</si>
  <si>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</si>
  <si>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</si>
  <si>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</si>
  <si>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</si>
  <si>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</si>
  <si>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</si>
  <si>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</si>
  <si>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</si>
  <si>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</si>
  <si>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</si>
  <si>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</si>
  <si>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</si>
  <si>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</si>
  <si>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</si>
  <si>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</si>
  <si>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</si>
  <si>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</si>
  <si>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</si>
  <si>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</si>
  <si>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</si>
  <si>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</si>
  <si>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</si>
  <si>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</si>
  <si>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</si>
  <si>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</si>
  <si>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</si>
  <si>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</si>
  <si>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</si>
  <si>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</si>
  <si>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</si>
  <si>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</si>
  <si>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</si>
  <si>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</si>
  <si>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</si>
  <si>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</si>
  <si>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</si>
  <si>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</si>
  <si>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</si>
  <si>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</si>
  <si>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</si>
  <si>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</si>
  <si>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</si>
  <si>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</si>
  <si>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</si>
  <si>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</si>
  <si>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</si>
  <si>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</si>
  <si>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</si>
  <si>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</si>
  <si>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</si>
  <si>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</si>
  <si>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</si>
  <si>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</si>
  <si>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</si>
  <si>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</si>
  <si>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</si>
  <si>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</si>
  <si>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</si>
  <si>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</si>
  <si>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</si>
  <si>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</si>
  <si>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</si>
  <si>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</si>
  <si>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</si>
  <si>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</si>
  <si>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</si>
  <si>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</si>
  <si>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</si>
  <si>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</si>
  <si>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</si>
  <si>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</si>
  <si>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</si>
  <si>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</si>
  <si>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</si>
  <si>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</si>
  <si>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</si>
  <si>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</si>
  <si>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</si>
  <si>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</si>
  <si>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</si>
  <si>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</si>
  <si>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</si>
  <si>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</si>
  <si>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</si>
  <si>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</si>
  <si>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</si>
  <si>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</si>
  <si>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</si>
  <si>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</si>
  <si>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</si>
  <si>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</si>
  <si>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</si>
  <si>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</si>
  <si>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</si>
  <si>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</si>
  <si>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</si>
  <si>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</si>
  <si>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</si>
  <si>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</si>
  <si>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</si>
  <si>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</si>
  <si>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</si>
  <si>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</si>
  <si>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</si>
  <si>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</si>
  <si>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</si>
  <si>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</si>
  <si>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</si>
  <si>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</si>
  <si>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</si>
  <si>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</si>
  <si>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</si>
  <si>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</si>
  <si>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</si>
  <si>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</si>
  <si>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</si>
  <si>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</si>
  <si>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</si>
  <si>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</si>
  <si>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</si>
  <si>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</si>
  <si>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</si>
  <si>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</si>
  <si>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</si>
  <si>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</si>
  <si>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</si>
  <si>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</si>
  <si>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</si>
  <si>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</si>
  <si>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</si>
  <si>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</si>
  <si>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</si>
  <si>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</si>
  <si>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</si>
  <si>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</si>
  <si>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</si>
  <si>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</si>
  <si>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</si>
  <si>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</si>
  <si>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</si>
  <si>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</si>
  <si>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</si>
  <si>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</si>
  <si>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</si>
  <si>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</si>
  <si>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</si>
  <si>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</si>
  <si>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</si>
  <si>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</si>
  <si>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</si>
  <si>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</si>
  <si>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</si>
  <si>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</si>
  <si>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</si>
  <si>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</si>
  <si>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</si>
  <si>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</si>
  <si>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</si>
  <si>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</si>
  <si>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</si>
  <si>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</si>
  <si>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</si>
  <si>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</si>
  <si>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</si>
  <si>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</si>
  <si>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</si>
  <si>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</si>
  <si>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</si>
  <si>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Municipio de Valle de Santiago, Gto.</t>
  </si>
  <si>
    <t>Al 31 de diciembre de 2019 y al 31 de diciembre de 2020 (b)</t>
  </si>
  <si>
    <t>Del 1 de enero al 31 de diciembre de 2020 (b)</t>
  </si>
  <si>
    <t>-</t>
  </si>
  <si>
    <t>NA</t>
  </si>
  <si>
    <t>Valuaciones Actuariales del Norte S.C.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</si>
  <si>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</si>
  <si>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</si>
  <si>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</si>
  <si>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</si>
  <si>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</si>
  <si>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</si>
  <si>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</si>
  <si>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</si>
  <si>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</si>
  <si>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</si>
  <si>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</si>
  <si>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</si>
  <si>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</si>
  <si>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</si>
  <si>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</si>
  <si>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</si>
  <si>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</si>
  <si>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</si>
  <si>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</si>
  <si>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</si>
  <si>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</si>
  <si>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</si>
  <si>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31111-0605  QUEJAS, DEN Y SUG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</si>
  <si>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</si>
  <si>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</si>
  <si>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</si>
  <si>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</si>
  <si>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</si>
  <si>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</si>
  <si>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</si>
  <si>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</si>
  <si>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</si>
  <si>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</si>
  <si>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</si>
  <si>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</si>
  <si>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</si>
  <si>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31111-0903  DEPARTAMENTO DE SALUD</t>
  </si>
  <si>
    <t>31111-0904  COPLADEM</t>
  </si>
  <si>
    <t>31111-1001  DES DIR DES INT MUJE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</si>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</sst>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.0000%"/>
    <numFmt numFmtId="166" formatCode="#,##0.00_ ;\-#,##0.00\ "/>
    <numFmt numFmtId="167" formatCode="_-[$€-2]* #,##0.00_-;\-[$€-2]* #,##0.00_-;_-[$€-2]* &quot;-&quot;??_-"/>
    <numFmt numFmtId="168" formatCode="General_)"/>
    <numFmt numFmtId="169" formatCode="#,##0.00;\-#,##0.00;&quot; &quot;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 "/>
    </font>
    <font>
      <sz val="11"/>
      <name val="Calibri "/>
    </font>
    <font>
      <b/>
      <sz val="11"/>
      <color theme="1"/>
      <name val="Calibri 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8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27" applyNumberFormat="0" applyAlignment="0" applyProtection="0"/>
    <xf numFmtId="0" fontId="23" fillId="9" borderId="28" applyNumberFormat="0" applyAlignment="0" applyProtection="0"/>
    <xf numFmtId="0" fontId="24" fillId="9" borderId="27" applyNumberFormat="0" applyAlignment="0" applyProtection="0"/>
    <xf numFmtId="0" fontId="25" fillId="0" borderId="29" applyNumberFormat="0" applyFill="0" applyAlignment="0" applyProtection="0"/>
    <xf numFmtId="0" fontId="26" fillId="10" borderId="30" applyNumberFormat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32" applyNumberFormat="0" applyFill="0" applyAlignment="0" applyProtection="0"/>
    <xf numFmtId="0" fontId="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0" borderId="0"/>
    <xf numFmtId="167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9" fillId="0" borderId="0"/>
    <xf numFmtId="0" fontId="15" fillId="0" borderId="0"/>
    <xf numFmtId="0" fontId="15" fillId="0" borderId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0" fontId="3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0" borderId="0"/>
    <xf numFmtId="43" fontId="3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5" fillId="0" borderId="0"/>
    <xf numFmtId="0" fontId="28" fillId="0" borderId="0"/>
    <xf numFmtId="0" fontId="29" fillId="0" borderId="0"/>
    <xf numFmtId="0" fontId="32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9" fillId="0" borderId="0"/>
    <xf numFmtId="0" fontId="15" fillId="11" borderId="31" applyNumberFormat="0" applyFont="0" applyAlignment="0" applyProtection="0"/>
    <xf numFmtId="0" fontId="33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29" fillId="0" borderId="0"/>
    <xf numFmtId="0" fontId="29" fillId="0" borderId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30" fillId="0" borderId="0" applyFont="0" applyFill="0" applyBorder="0" applyAlignment="0" applyProtection="0"/>
    <xf numFmtId="0" fontId="15" fillId="0" borderId="0"/>
    <xf numFmtId="0" fontId="29" fillId="0" borderId="0"/>
    <xf numFmtId="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13" xfId="0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2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10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165" fontId="0" fillId="0" borderId="13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2" fontId="0" fillId="0" borderId="0" xfId="0" applyNumberFormat="1" applyAlignment="1" applyProtection="1">
      <alignment wrapText="1"/>
      <protection locked="0"/>
    </xf>
    <xf numFmtId="43" fontId="16" fillId="0" borderId="13" xfId="1" applyFont="1" applyBorder="1" applyAlignment="1" applyProtection="1">
      <alignment horizontal="right" vertical="center" wrapText="1"/>
      <protection locked="0"/>
    </xf>
    <xf numFmtId="10" fontId="0" fillId="0" borderId="13" xfId="2" applyNumberFormat="1" applyFont="1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2" fontId="0" fillId="0" borderId="13" xfId="0" applyNumberFormat="1" applyBorder="1" applyAlignment="1" applyProtection="1">
      <alignment horizontal="center" vertical="center" wrapText="1"/>
      <protection locked="0"/>
    </xf>
    <xf numFmtId="166" fontId="17" fillId="0" borderId="13" xfId="0" applyNumberFormat="1" applyFont="1" applyBorder="1" applyProtection="1">
      <protection locked="0"/>
    </xf>
    <xf numFmtId="166" fontId="17" fillId="0" borderId="0" xfId="0" applyNumberFormat="1" applyFont="1" applyProtection="1">
      <protection locked="0"/>
    </xf>
    <xf numFmtId="166" fontId="17" fillId="0" borderId="13" xfId="0" applyNumberFormat="1" applyFont="1" applyBorder="1" applyAlignment="1" applyProtection="1">
      <alignment vertical="center"/>
      <protection locked="0"/>
    </xf>
    <xf numFmtId="166" fontId="17" fillId="0" borderId="13" xfId="1" applyNumberFormat="1" applyFont="1" applyFill="1" applyBorder="1" applyAlignment="1" applyProtection="1">
      <alignment vertical="center"/>
      <protection locked="0"/>
    </xf>
    <xf numFmtId="166" fontId="1" fillId="0" borderId="12" xfId="0" applyNumberFormat="1" applyFont="1" applyFill="1" applyBorder="1" applyAlignment="1" applyProtection="1">
      <alignment vertical="center"/>
      <protection locked="0"/>
    </xf>
    <xf numFmtId="166" fontId="17" fillId="0" borderId="0" xfId="1" applyNumberFormat="1" applyFont="1" applyFill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166" fontId="17" fillId="0" borderId="0" xfId="0" applyNumberFormat="1" applyFont="1" applyAlignment="1" applyProtection="1">
      <alignment vertical="center"/>
      <protection locked="0"/>
    </xf>
    <xf numFmtId="166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  <protection locked="0"/>
    </xf>
    <xf numFmtId="4" fontId="17" fillId="0" borderId="0" xfId="0" applyNumberFormat="1" applyFont="1" applyProtection="1">
      <protection locked="0"/>
    </xf>
    <xf numFmtId="4" fontId="17" fillId="0" borderId="13" xfId="0" applyNumberFormat="1" applyFont="1" applyBorder="1" applyProtection="1">
      <protection locked="0"/>
    </xf>
    <xf numFmtId="4" fontId="0" fillId="0" borderId="13" xfId="3" applyNumberFormat="1" applyFon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17" fillId="0" borderId="13" xfId="0" applyNumberFormat="1" applyFont="1" applyBorder="1" applyAlignment="1" applyProtection="1">
      <alignment vertical="center"/>
      <protection locked="0"/>
    </xf>
    <xf numFmtId="4" fontId="0" fillId="0" borderId="0" xfId="1" applyNumberFormat="1" applyFont="1" applyProtection="1">
      <protection locked="0"/>
    </xf>
    <xf numFmtId="4" fontId="0" fillId="0" borderId="0" xfId="0" applyNumberFormat="1" applyProtection="1">
      <protection locked="0"/>
    </xf>
    <xf numFmtId="166" fontId="17" fillId="0" borderId="0" xfId="1" applyNumberFormat="1" applyFont="1" applyAlignment="1" applyProtection="1">
      <alignment vertical="center"/>
      <protection locked="0"/>
    </xf>
    <xf numFmtId="4" fontId="0" fillId="0" borderId="13" xfId="1" applyNumberFormat="1" applyFont="1" applyBorder="1" applyProtection="1">
      <protection locked="0"/>
    </xf>
    <xf numFmtId="4" fontId="0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1" applyNumberFormat="1" applyFont="1" applyFill="1" applyBorder="1" applyAlignment="1" applyProtection="1">
      <alignment horizontal="right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35" applyNumberFormat="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71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71" applyFont="1" applyFill="1" applyBorder="1" applyAlignment="1" applyProtection="1">
      <alignment horizontal="right" vertical="center"/>
      <protection locked="0"/>
    </xf>
    <xf numFmtId="43" fontId="1" fillId="0" borderId="13" xfId="71" applyFont="1" applyFill="1" applyBorder="1" applyAlignment="1" applyProtection="1">
      <alignment horizontal="right"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0" fillId="0" borderId="13" xfId="71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35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4" fontId="35" fillId="0" borderId="13" xfId="1" applyNumberFormat="1" applyFont="1" applyFill="1" applyBorder="1" applyProtection="1">
      <protection locked="0"/>
    </xf>
    <xf numFmtId="4" fontId="34" fillId="0" borderId="13" xfId="1" applyNumberFormat="1" applyFont="1" applyFill="1" applyBorder="1" applyAlignment="1" applyProtection="1">
      <alignment vertical="center"/>
      <protection locked="0"/>
    </xf>
    <xf numFmtId="4" fontId="36" fillId="0" borderId="12" xfId="1" applyNumberFormat="1" applyFont="1" applyFill="1" applyBorder="1" applyAlignment="1" applyProtection="1">
      <alignment vertical="center"/>
      <protection locked="0"/>
    </xf>
    <xf numFmtId="169" fontId="37" fillId="0" borderId="13" xfId="44" applyNumberFormat="1" applyFont="1" applyBorder="1" applyProtection="1">
      <protection locked="0"/>
    </xf>
    <xf numFmtId="4" fontId="37" fillId="0" borderId="13" xfId="44" applyNumberFormat="1" applyFont="1" applyBorder="1" applyProtection="1">
      <protection locked="0"/>
    </xf>
    <xf numFmtId="49" fontId="35" fillId="0" borderId="13" xfId="44" applyNumberFormat="1" applyFont="1" applyBorder="1" applyAlignment="1" applyProtection="1">
      <alignment horizontal="left"/>
      <protection locked="0"/>
    </xf>
    <xf numFmtId="4" fontId="35" fillId="0" borderId="13" xfId="44" applyNumberFormat="1" applyFont="1" applyBorder="1" applyProtection="1">
      <protection locked="0"/>
    </xf>
    <xf numFmtId="169" fontId="35" fillId="0" borderId="13" xfId="44" applyNumberFormat="1" applyFont="1" applyBorder="1" applyProtection="1">
      <protection locked="0"/>
    </xf>
    <xf numFmtId="4" fontId="36" fillId="0" borderId="13" xfId="1" applyNumberFormat="1" applyFont="1" applyFill="1" applyBorder="1" applyAlignment="1" applyProtection="1">
      <alignment vertical="center"/>
      <protection locked="0"/>
    </xf>
    <xf numFmtId="4" fontId="15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15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4" fontId="0" fillId="0" borderId="12" xfId="0" applyNumberForma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86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4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43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4" fontId="0" fillId="0" borderId="13" xfId="151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88">
    <cellStyle name="=C:\WINNT\SYSTEM32\COMMAND.COM" xfId="64" xr:uid="{55521041-5B48-4887-A909-3F1555D503DD}"/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83" xr:uid="{ACFF1D19-6D3B-416E-A9F4-ABB4B095F76E}"/>
    <cellStyle name="60% - Énfasis2 2" xfId="84" xr:uid="{BB50333B-AE50-47DF-B543-78B6451ABF1B}"/>
    <cellStyle name="60% - Énfasis3 2" xfId="85" xr:uid="{E7C2703A-1D7A-4B6F-ADE5-D097D13028EC}"/>
    <cellStyle name="60% - Énfasis4 2" xfId="86" xr:uid="{D03104BA-0561-40B1-9F61-AC742A5B59C5}"/>
    <cellStyle name="60% - Énfasis5 2" xfId="87" xr:uid="{E2E5C79B-FEEB-4EE6-B20C-01326A4FF9C3}"/>
    <cellStyle name="60% - Énfasis6 2" xfId="88" xr:uid="{74D1FD98-7BDB-4459-88CD-29800A94651D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6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9" builtinId="20" customBuiltin="1"/>
    <cellStyle name="Euro" xfId="38" xr:uid="{10A2840F-6370-4CF0-A908-3FC16D102382}"/>
    <cellStyle name="Incorrecto" xfId="8" builtinId="27" customBuiltin="1"/>
    <cellStyle name="Millares" xfId="1" builtinId="3"/>
    <cellStyle name="Millares 10" xfId="3" xr:uid="{7C2EA07F-F47C-48F1-BDB9-33C2D4F6620F}"/>
    <cellStyle name="Millares 10 2" xfId="71" xr:uid="{1788FD1E-2E46-4444-A02D-AEE4B4B96DBC}"/>
    <cellStyle name="Millares 10 3" xfId="151" xr:uid="{45DEBB26-946C-4019-9AC6-F31D425C212B}"/>
    <cellStyle name="Millares 11" xfId="62" xr:uid="{EF0AE28F-931E-4C88-95FC-AB122A103055}"/>
    <cellStyle name="Millares 11 2" xfId="148" xr:uid="{510F1010-DFAA-47EB-B054-7B66DBBD1637}"/>
    <cellStyle name="Millares 12" xfId="61" xr:uid="{5913CC7C-14C3-4B9D-8772-6958D12FA1D5}"/>
    <cellStyle name="Millares 12 2" xfId="147" xr:uid="{0DD927BB-83F1-4F5F-A7C3-F5ECC5575817}"/>
    <cellStyle name="Millares 13" xfId="134" xr:uid="{B3C2E992-6F35-4A42-923A-3A3D6C1CFF68}"/>
    <cellStyle name="Millares 13 2" xfId="187" xr:uid="{5F444B74-F566-450E-992D-227B7AE963AC}"/>
    <cellStyle name="Millares 14" xfId="135" xr:uid="{2D9CBA71-8077-46FE-9615-4E3117E926AC}"/>
    <cellStyle name="Millares 2" xfId="35" xr:uid="{5C1E2755-85A2-43C3-B525-34D577A26828}"/>
    <cellStyle name="Millares 2 10" xfId="91" xr:uid="{4808671E-A3E9-4249-ABE0-30F16D7FDA2D}"/>
    <cellStyle name="Millares 2 10 2" xfId="158" xr:uid="{D34C3939-2391-4FC1-83EC-D4503AAF1069}"/>
    <cellStyle name="Millares 2 11" xfId="90" xr:uid="{1BFA7059-4753-4F2A-86FA-36E9F519480E}"/>
    <cellStyle name="Millares 2 11 2" xfId="157" xr:uid="{A13EE219-10F2-4BE3-9ECE-F377E7AC09CF}"/>
    <cellStyle name="Millares 2 12" xfId="108" xr:uid="{D744353E-1E60-4E60-8D86-1B13A90D5235}"/>
    <cellStyle name="Millares 2 12 2" xfId="172" xr:uid="{910E6BC7-4AD6-460C-88B1-73A4CCE9030B}"/>
    <cellStyle name="Millares 2 13" xfId="137" xr:uid="{7AAC45AA-5B28-4DFC-B364-76BABD3D1656}"/>
    <cellStyle name="Millares 2 2" xfId="39" xr:uid="{3011C52E-7C22-4497-8121-70793A70C38B}"/>
    <cellStyle name="Millares 2 2 2" xfId="53" xr:uid="{134265C0-74D9-42D3-A035-69BF8C29EB59}"/>
    <cellStyle name="Millares 2 2 2 2" xfId="143" xr:uid="{BD2173C6-A004-42CA-A958-CF16709420D6}"/>
    <cellStyle name="Millares 2 2 3" xfId="109" xr:uid="{23AB1314-42BB-430E-AA8A-CB89ECB8E80F}"/>
    <cellStyle name="Millares 2 2 3 2" xfId="173" xr:uid="{2DDC522A-2E8C-4515-B4E9-A5B53E1FBE15}"/>
    <cellStyle name="Millares 2 2 4" xfId="76" xr:uid="{45F11C61-D94C-49D2-BEC5-8949A11B6223}"/>
    <cellStyle name="Millares 2 2 4 2" xfId="128" xr:uid="{697EC179-458B-4881-84EC-4638D571D259}"/>
    <cellStyle name="Millares 2 2 4 2 2" xfId="185" xr:uid="{143C2517-2BAC-408B-A4E7-06EAD0EEE98A}"/>
    <cellStyle name="Millares 2 2 4 3" xfId="154" xr:uid="{21D680E4-76AD-42DE-A9C4-19798DA874AD}"/>
    <cellStyle name="Millares 2 2 5" xfId="74" xr:uid="{9789B018-8471-4794-BF28-31FDE20F169D}"/>
    <cellStyle name="Millares 2 2 5 2" xfId="153" xr:uid="{32D5A44C-28DC-4500-B7FD-B4504D9B7DD1}"/>
    <cellStyle name="Millares 2 2 6" xfId="72" xr:uid="{1DBE112D-0BCF-4566-BBDA-CEFB6C534216}"/>
    <cellStyle name="Millares 2 2 6 2" xfId="152" xr:uid="{E6D652A2-E11D-4395-8641-308FB3FF25D2}"/>
    <cellStyle name="Millares 2 2 7" xfId="138" xr:uid="{3D156FC0-09EB-44C9-AF0C-43C894E1ACA6}"/>
    <cellStyle name="Millares 2 3" xfId="40" xr:uid="{7D3ACE25-23DB-4CAC-BC61-24DA95F34E61}"/>
    <cellStyle name="Millares 2 3 2" xfId="54" xr:uid="{EBBD6B62-645D-4EE5-872B-F974AC7D487F}"/>
    <cellStyle name="Millares 2 3 2 2" xfId="144" xr:uid="{41BD2A4D-46DA-4E3D-B909-E430A090D6C6}"/>
    <cellStyle name="Millares 2 3 3" xfId="120" xr:uid="{8D18674C-153B-47E6-BF1F-CAB6D35097E3}"/>
    <cellStyle name="Millares 2 3 3 2" xfId="179" xr:uid="{9329E654-7FB0-4FB9-B0EE-746DFFAF6122}"/>
    <cellStyle name="Millares 2 3 4" xfId="68" xr:uid="{F8C878C9-EE72-4DFB-8C9D-132B960A951C}"/>
    <cellStyle name="Millares 2 3 4 2" xfId="150" xr:uid="{5A84F38D-3145-4001-A17F-76C23FE4FB9D}"/>
    <cellStyle name="Millares 2 3 5" xfId="117" xr:uid="{63BC3461-01B1-4539-8334-C5CE6BE3F0A6}"/>
    <cellStyle name="Millares 2 3 5 2" xfId="177" xr:uid="{9191E4F5-B958-4227-95E7-B384CC9AF7A5}"/>
    <cellStyle name="Millares 2 3 6" xfId="139" xr:uid="{3871616D-9428-439D-AFA2-F8BA01C4AC10}"/>
    <cellStyle name="Millares 2 4" xfId="52" xr:uid="{20BA878B-3DD4-4AFD-8B43-A5C5064D5894}"/>
    <cellStyle name="Millares 2 4 2" xfId="92" xr:uid="{9D16CAB1-B9E5-4234-A0E4-493CBC05C974}"/>
    <cellStyle name="Millares 2 4 2 2" xfId="159" xr:uid="{4D2916D4-B7C0-4642-A154-070B706A519D}"/>
    <cellStyle name="Millares 2 4 3" xfId="142" xr:uid="{147CE3D4-9471-41A2-8AD4-B1EE9B50275D}"/>
    <cellStyle name="Millares 2 5" xfId="93" xr:uid="{9B266D1E-C5DC-4351-B4AD-DCCCD8545316}"/>
    <cellStyle name="Millares 2 5 2" xfId="114" xr:uid="{F055BD52-B819-4964-9CDF-CA9C73EBD074}"/>
    <cellStyle name="Millares 2 5 2 2" xfId="175" xr:uid="{BDB33C91-4477-4138-A170-FC545B36197D}"/>
    <cellStyle name="Millares 2 5 3" xfId="160" xr:uid="{FD44BE28-BBD1-45A8-82F8-B433DB3D582E}"/>
    <cellStyle name="Millares 2 6" xfId="94" xr:uid="{9FA2BFB1-1C6A-426E-BB16-BAF8447E28B1}"/>
    <cellStyle name="Millares 2 6 2" xfId="125" xr:uid="{7CB16A85-5301-4422-9202-638B2362B06A}"/>
    <cellStyle name="Millares 2 6 2 2" xfId="183" xr:uid="{F8AC5AC6-5DF6-4F51-9C65-B2E1AE36F313}"/>
    <cellStyle name="Millares 2 6 3" xfId="161" xr:uid="{2E96322A-1378-4A15-A2D7-BAB099543410}"/>
    <cellStyle name="Millares 2 7" xfId="95" xr:uid="{5588F832-9DF7-4DE4-83E1-64BAF9BD39DC}"/>
    <cellStyle name="Millares 2 7 2" xfId="121" xr:uid="{BE62C0EB-945C-4BBC-99D5-D63DA882A29C}"/>
    <cellStyle name="Millares 2 7 2 2" xfId="180" xr:uid="{A2AE91B6-4534-4F62-BF63-941A0DC9A7EB}"/>
    <cellStyle name="Millares 2 7 3" xfId="162" xr:uid="{2A972EAD-1819-476F-83A4-F5A2B89C2CAC}"/>
    <cellStyle name="Millares 2 8" xfId="96" xr:uid="{BBCD715F-7523-44E4-B435-6E82D583D734}"/>
    <cellStyle name="Millares 2 8 2" xfId="163" xr:uid="{CAFF55AB-3F84-4612-B179-099B40121193}"/>
    <cellStyle name="Millares 2 9" xfId="97" xr:uid="{444DC698-6967-435B-9FD1-F7CE09816FB5}"/>
    <cellStyle name="Millares 2 9 2" xfId="164" xr:uid="{9B1EAF6B-21EA-4C80-A674-B7E1C2A2D1B8}"/>
    <cellStyle name="Millares 3" xfId="41" xr:uid="{33796161-C929-484B-A145-2558BDC2BB3E}"/>
    <cellStyle name="Millares 3 2" xfId="55" xr:uid="{D9A49B90-C337-4856-99BB-0D49CB65ED8E}"/>
    <cellStyle name="Millares 3 2 2" xfId="98" xr:uid="{1C7CA478-C510-4B71-957D-2CD12DC32A8F}"/>
    <cellStyle name="Millares 3 2 2 2" xfId="165" xr:uid="{2D73D148-724C-4D5E-A7E3-8FF3B81CC00F}"/>
    <cellStyle name="Millares 3 2 3" xfId="145" xr:uid="{F4CCAAF7-7D50-4364-9E75-CDC328ECB5CD}"/>
    <cellStyle name="Millares 3 3" xfId="110" xr:uid="{7D133320-DE9C-495F-A64F-2EA492069395}"/>
    <cellStyle name="Millares 3 3 2" xfId="174" xr:uid="{1657E50B-512E-4542-ADDB-13FD9C4EBF36}"/>
    <cellStyle name="Millares 3 4" xfId="119" xr:uid="{8A4E5FAE-AB62-44A8-840B-5958C700A072}"/>
    <cellStyle name="Millares 3 4 2" xfId="178" xr:uid="{2A71E755-8525-4C7B-9856-5E585C36528F}"/>
    <cellStyle name="Millares 3 5" xfId="126" xr:uid="{44DB4501-21F1-46F5-BC1D-161A6AFE7058}"/>
    <cellStyle name="Millares 3 5 2" xfId="184" xr:uid="{0321D7D4-0BC2-426C-8F94-08FB3F78165D}"/>
    <cellStyle name="Millares 3 6" xfId="140" xr:uid="{D0D717FD-C402-48C7-AF5E-5E8406B32FCF}"/>
    <cellStyle name="Millares 4" xfId="36" xr:uid="{43366AA9-6224-4082-9AF1-88038126BC4B}"/>
    <cellStyle name="Millares 4 2" xfId="78" xr:uid="{9D2214CA-7CE3-402D-82EB-41B0229014A8}"/>
    <cellStyle name="Millares 4 2 2" xfId="155" xr:uid="{FFFB8ADB-E88B-4E62-9259-0111D4938953}"/>
    <cellStyle name="Millares 4 3" xfId="132" xr:uid="{024D68E9-74B9-4987-BD94-D14C566EFDC8}"/>
    <cellStyle name="Millares 4 3 2" xfId="186" xr:uid="{A73D9F2F-BF8B-463C-BE7A-43490B023E55}"/>
    <cellStyle name="Millares 4 4" xfId="136" xr:uid="{CA126827-ACB1-409D-8154-2EEC3E39A277}"/>
    <cellStyle name="Millares 5" xfId="89" xr:uid="{8FCEEBBC-48EA-4070-B23A-1D476346AD04}"/>
    <cellStyle name="Millares 5 2" xfId="156" xr:uid="{4F2538D0-30AD-4056-8668-4D64880FDF98}"/>
    <cellStyle name="Millares 6" xfId="63" xr:uid="{5DE0E7DD-0F85-4CC9-B50B-CB559D9D3FA7}"/>
    <cellStyle name="Millares 6 2" xfId="149" xr:uid="{7C044A44-26FF-4A15-BA3A-DEF978E01EC6}"/>
    <cellStyle name="Millares 7" xfId="99" xr:uid="{E8F89975-1460-4C9E-8BEB-9CC2ECE1D21E}"/>
    <cellStyle name="Millares 7 2" xfId="100" xr:uid="{F432582B-EB35-4B0A-8EFA-8046193D808A}"/>
    <cellStyle name="Millares 7 2 2" xfId="167" xr:uid="{A7D72074-2454-4CC7-807A-8914ED5B8F01}"/>
    <cellStyle name="Millares 7 3" xfId="166" xr:uid="{5386CE69-F8BD-4E26-B2B4-2B92A6339C86}"/>
    <cellStyle name="Millares 8" xfId="101" xr:uid="{13FA73A6-4CA9-41D8-BAB6-EE68BE18BF46}"/>
    <cellStyle name="Millares 8 2" xfId="102" xr:uid="{953EB109-A1CC-41CB-A613-C321A63187C1}"/>
    <cellStyle name="Millares 8 2 2" xfId="169" xr:uid="{91B4669A-7C3D-4DE4-A40D-ABD3D46D92CE}"/>
    <cellStyle name="Millares 8 3" xfId="168" xr:uid="{94ADF545-4E4D-4EA6-9151-AB800213C752}"/>
    <cellStyle name="Millares 9" xfId="103" xr:uid="{0EAE60E0-2B2F-4855-9408-CB467F9E8641}"/>
    <cellStyle name="Millares 9 2" xfId="104" xr:uid="{6D99F788-BB43-49E6-B5FD-9CE65C2894E3}"/>
    <cellStyle name="Millares 9 2 2" xfId="171" xr:uid="{847E0C59-DCFB-4530-BDF8-1C16B1DB9D01}"/>
    <cellStyle name="Millares 9 3" xfId="170" xr:uid="{C0528086-E17A-4ED9-9312-2930F15E2148}"/>
    <cellStyle name="Moneda 2" xfId="42" xr:uid="{9797FE58-D255-4ABC-B308-968E08C2A059}"/>
    <cellStyle name="Moneda 2 2" xfId="56" xr:uid="{9A3BD4A8-49F9-4745-98F3-71C28B0357EA}"/>
    <cellStyle name="Moneda 2 2 2" xfId="146" xr:uid="{BE16C71D-9218-49D5-81E1-8682FD78ABE7}"/>
    <cellStyle name="Moneda 2 3" xfId="115" xr:uid="{41D1B523-D952-49B8-9060-085FB41DF4C1}"/>
    <cellStyle name="Moneda 2 3 2" xfId="176" xr:uid="{9546EEA9-523C-4387-8142-241E47E2D8FF}"/>
    <cellStyle name="Moneda 2 4" xfId="123" xr:uid="{1AAEA65D-9468-44BD-B184-43F4DE7CFD9B}"/>
    <cellStyle name="Moneda 2 4 2" xfId="181" xr:uid="{C201A9DF-CC43-4D4F-9A1E-6A4B653112E4}"/>
    <cellStyle name="Moneda 2 5" xfId="124" xr:uid="{D32D9267-3452-4F7E-9F93-393FB948E612}"/>
    <cellStyle name="Moneda 2 5 2" xfId="182" xr:uid="{F1FE8A2A-0569-4D1E-8E67-B55996B0F76B}"/>
    <cellStyle name="Moneda 2 6" xfId="141" xr:uid="{561FEE1B-BD95-4B5D-93F4-A535183C5BE8}"/>
    <cellStyle name="Neutral 2" xfId="82" xr:uid="{74A71051-41D2-495A-813F-C4AFC76D6BD6}"/>
    <cellStyle name="Normal" xfId="0" builtinId="0"/>
    <cellStyle name="Normal 2" xfId="43" xr:uid="{54688F1E-F4CC-419E-826E-28416F14396B}"/>
    <cellStyle name="Normal 2 2" xfId="44" xr:uid="{624371AD-89EF-4248-9615-277D4A79E3C4}"/>
    <cellStyle name="Normal 2 3" xfId="57" xr:uid="{34CDF880-53D6-4213-9A89-20AF8CC39399}"/>
    <cellStyle name="Normal 2 3 2" xfId="81" xr:uid="{3DBBBE3A-E76A-4CFE-B6AB-BE98B3E6E326}"/>
    <cellStyle name="Normal 2 4" xfId="111" xr:uid="{C6B9A25B-CA12-42B6-923B-B09E521CCC91}"/>
    <cellStyle name="Normal 2 5" xfId="75" xr:uid="{5FD63722-00FF-4A45-B216-C792B2BF4893}"/>
    <cellStyle name="Normal 2 6" xfId="122" xr:uid="{12217FF8-09BE-4A8C-B29C-17B2C7645B15}"/>
    <cellStyle name="Normal 2 7" xfId="73" xr:uid="{24809CED-282F-4872-B01A-C90DD4C230F2}"/>
    <cellStyle name="Normal 3" xfId="45" xr:uid="{ECBC9CF1-5DB5-4905-83B7-5612C79C890F}"/>
    <cellStyle name="Normal 3 2" xfId="58" xr:uid="{4E4F20B0-662A-4CBB-9AE3-4E361ACD0CA4}"/>
    <cellStyle name="Normal 3 3" xfId="79" xr:uid="{D2E34048-DA24-40F7-AF40-93C0B45C7853}"/>
    <cellStyle name="Normal 3 4" xfId="129" xr:uid="{8AB1BA12-F731-4688-A294-9BDE3BDCC3BD}"/>
    <cellStyle name="Normal 3 5" xfId="69" xr:uid="{92A657CD-7E4C-4584-84D2-F59FB2234878}"/>
    <cellStyle name="Normal 3 6" xfId="70" xr:uid="{14F66CCA-4C1D-492D-9AF5-CDF05FE24CCC}"/>
    <cellStyle name="Normal 3 7" xfId="133" xr:uid="{D0C15DD4-A15B-4893-8790-B99244A77B07}"/>
    <cellStyle name="Normal 4" xfId="46" xr:uid="{F2583D47-D525-4999-A560-BADBAC874F12}"/>
    <cellStyle name="Normal 4 2" xfId="47" xr:uid="{B506878F-5FAF-41C8-BC36-9A0D64AF48DB}"/>
    <cellStyle name="Normal 4 3" xfId="112" xr:uid="{C310ED19-2717-4BE4-86CF-AA2B3DC281D4}"/>
    <cellStyle name="Normal 4 4" xfId="80" xr:uid="{A9D7F284-669F-4DC8-A1C3-54F8010E0B0E}"/>
    <cellStyle name="Normal 5" xfId="48" xr:uid="{199F638A-EA91-47B6-9F0D-F3229B3C445F}"/>
    <cellStyle name="Normal 5 2" xfId="49" xr:uid="{C6C31027-C202-4EA7-9529-EFFFF9949398}"/>
    <cellStyle name="Normal 5 3" xfId="113" xr:uid="{854DAE4E-47F5-41B1-A091-C8A726BBE2D6}"/>
    <cellStyle name="Normal 6" xfId="50" xr:uid="{4D46A6CA-7650-4EC7-B632-37F3DA00ABC4}"/>
    <cellStyle name="Normal 6 2" xfId="51" xr:uid="{74FAE3B5-D5AD-4BB3-B78A-10C540C2E1B1}"/>
    <cellStyle name="Normal 6 2 2" xfId="60" xr:uid="{32E74580-1A86-4DA3-AED6-A40E038884B7}"/>
    <cellStyle name="Normal 6 2 3" xfId="67" xr:uid="{94E076A5-3A71-45F0-99BA-D5AD4D9DF78E}"/>
    <cellStyle name="Normal 6 2 4" xfId="116" xr:uid="{6DB08438-2B12-4654-9229-190BD6AB5523}"/>
    <cellStyle name="Normal 6 2 5" xfId="127" xr:uid="{9F7E29B6-89FF-442B-A5DE-81C268D650B2}"/>
    <cellStyle name="Normal 6 3" xfId="59" xr:uid="{6951A014-4E5C-47A1-BE04-E82D90AD975D}"/>
    <cellStyle name="Normal 6 4" xfId="65" xr:uid="{31A3CC03-B2F3-4168-9BA7-515140946FE3}"/>
    <cellStyle name="Normal 6 5" xfId="118" xr:uid="{913396E4-277F-494B-9201-D72049F4F2CB}"/>
    <cellStyle name="Normal 6 6" xfId="66" xr:uid="{1FD2302F-C381-49A4-9813-BBEAB8C9F76E}"/>
    <cellStyle name="Normal 7" xfId="37" xr:uid="{0E114ED2-9358-48BA-945F-B66454E9956B}"/>
    <cellStyle name="Normal 8" xfId="130" xr:uid="{55E1B99E-257F-40A3-BA1F-23B854B51964}"/>
    <cellStyle name="Normal 9" xfId="105" xr:uid="{EAB9C846-6C9B-4690-AEA5-EFC18B4EEC31}"/>
    <cellStyle name="Notas 2" xfId="106" xr:uid="{94F01B12-49FB-4835-8AD0-625C74E14CF5}"/>
    <cellStyle name="Porcentaje" xfId="2" builtinId="5"/>
    <cellStyle name="Porcentaje 2" xfId="77" xr:uid="{0ED0161E-59E6-40E3-8E7F-7A5ACDAD496A}"/>
    <cellStyle name="Porcentual 2" xfId="131" xr:uid="{2F27B794-22BC-438B-9BB6-655FD1CB5F21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 2" xfId="4" builtinId="17" customBuiltin="1"/>
    <cellStyle name="Título 3" xfId="5" builtinId="18" customBuiltin="1"/>
    <cellStyle name="Título 4" xfId="107" xr:uid="{EFEE128B-1A9E-4D79-A1CF-1E5B399472D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>
      <c r="A1" s="271" t="s">
        <v>821</v>
      </c>
      <c r="B1" s="272"/>
      <c r="C1" s="272"/>
      <c r="D1" s="272"/>
      <c r="E1" s="273"/>
    </row>
    <row r="2" spans="1:5" s="7" customFormat="1">
      <c r="A2" s="24"/>
      <c r="E2" s="25"/>
    </row>
    <row r="3" spans="1:5" s="7" customFormat="1" ht="26.25" customHeight="1">
      <c r="A3" s="24"/>
      <c r="B3" s="29" t="s">
        <v>784</v>
      </c>
      <c r="C3" s="274" t="s">
        <v>3294</v>
      </c>
      <c r="D3" s="274"/>
      <c r="E3" s="25"/>
    </row>
    <row r="4" spans="1:5" s="7" customFormat="1">
      <c r="A4" s="24"/>
      <c r="E4" s="25"/>
    </row>
    <row r="5" spans="1:5" s="7" customFormat="1" ht="26.25" customHeight="1">
      <c r="A5" s="24"/>
      <c r="B5" s="29" t="s">
        <v>787</v>
      </c>
      <c r="E5" s="25"/>
    </row>
    <row r="6" spans="1:5" s="7" customFormat="1">
      <c r="A6" s="24"/>
      <c r="E6" s="25"/>
    </row>
    <row r="7" spans="1:5" s="7" customFormat="1" ht="26.25" customHeight="1">
      <c r="A7" s="24"/>
      <c r="B7" s="29" t="s">
        <v>788</v>
      </c>
      <c r="E7" s="25"/>
    </row>
    <row r="8" spans="1:5" s="7" customFormat="1">
      <c r="A8" s="24"/>
      <c r="E8" s="25"/>
    </row>
    <row r="9" spans="1:5" s="7" customFormat="1" ht="26.25" customHeight="1">
      <c r="A9" s="24"/>
      <c r="B9" s="29" t="s">
        <v>786</v>
      </c>
      <c r="E9" s="25"/>
    </row>
    <row r="10" spans="1:5" s="7" customFormat="1">
      <c r="A10" s="24"/>
      <c r="E10" s="25"/>
    </row>
    <row r="11" spans="1:5" s="7" customFormat="1" ht="26.25" customHeight="1">
      <c r="A11" s="24"/>
      <c r="B11" s="29" t="s">
        <v>785</v>
      </c>
      <c r="E11" s="25"/>
    </row>
    <row r="12" spans="1:5" s="7" customFormat="1" ht="15.75" thickBot="1">
      <c r="A12" s="26"/>
      <c r="B12" s="27"/>
      <c r="C12" s="27"/>
      <c r="D12" s="27"/>
      <c r="E12" s="28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4" workbookViewId="0">
      <selection activeCell="A26" sqref="A26"/>
    </sheetView>
  </sheetViews>
  <sheetFormatPr baseColWidth="10" defaultColWidth="0" defaultRowHeight="15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9" customFormat="1" ht="37.5" customHeight="1">
      <c r="A1" s="287" t="s">
        <v>534</v>
      </c>
      <c r="B1" s="287"/>
      <c r="C1" s="287"/>
      <c r="D1" s="287"/>
      <c r="E1" s="99"/>
      <c r="F1" s="99"/>
      <c r="G1" s="99"/>
      <c r="H1" s="99"/>
      <c r="I1" s="99"/>
      <c r="J1" s="99"/>
      <c r="K1" s="99"/>
    </row>
    <row r="2" spans="1:11">
      <c r="A2" s="275" t="str">
        <f>ENTE_PUBLICO_A</f>
        <v>Municipio de Valle de Santiago, Gto., Gobierno del Estado de Guanajuato (a)</v>
      </c>
      <c r="B2" s="276"/>
      <c r="C2" s="276"/>
      <c r="D2" s="277"/>
    </row>
    <row r="3" spans="1:11">
      <c r="A3" s="278" t="s">
        <v>166</v>
      </c>
      <c r="B3" s="279"/>
      <c r="C3" s="279"/>
      <c r="D3" s="280"/>
    </row>
    <row r="4" spans="1:11">
      <c r="A4" s="281" t="str">
        <f>TRIMESTRE</f>
        <v>Del 1 de enero al 31 de diciembre de 2020 (b)</v>
      </c>
      <c r="B4" s="282"/>
      <c r="C4" s="282"/>
      <c r="D4" s="283"/>
    </row>
    <row r="5" spans="1:11">
      <c r="A5" s="284" t="s">
        <v>118</v>
      </c>
      <c r="B5" s="285"/>
      <c r="C5" s="285"/>
      <c r="D5" s="286"/>
    </row>
    <row r="6" spans="1:11"/>
    <row r="7" spans="1:11" ht="39" customHeight="1">
      <c r="A7" s="104" t="s">
        <v>0</v>
      </c>
      <c r="B7" s="43" t="s">
        <v>181</v>
      </c>
      <c r="C7" s="43" t="s">
        <v>167</v>
      </c>
      <c r="D7" s="43" t="s">
        <v>182</v>
      </c>
    </row>
    <row r="8" spans="1:11">
      <c r="A8" s="53" t="s">
        <v>168</v>
      </c>
      <c r="B8" s="235">
        <f>SUM(B9:B11)</f>
        <v>419151857.16000003</v>
      </c>
      <c r="C8" s="235">
        <f>SUM(C9:C11)</f>
        <v>476624795.61000001</v>
      </c>
      <c r="D8" s="235">
        <f>SUM(D9:D11)</f>
        <v>450044620.38</v>
      </c>
    </row>
    <row r="9" spans="1:11">
      <c r="A9" s="51" t="s">
        <v>169</v>
      </c>
      <c r="B9" s="236">
        <f>'Formato 5'!B41</f>
        <v>213259000</v>
      </c>
      <c r="C9" s="236">
        <f>'Formato 5'!E41</f>
        <v>220889540.41999999</v>
      </c>
      <c r="D9" s="236">
        <f>'Formato 5'!F41</f>
        <v>220882340.41999999</v>
      </c>
    </row>
    <row r="10" spans="1:11">
      <c r="A10" s="51" t="s">
        <v>170</v>
      </c>
      <c r="B10" s="236">
        <f>'Formato 5'!B65</f>
        <v>207500000</v>
      </c>
      <c r="C10" s="236">
        <f>'Formato 5'!E65</f>
        <v>257342398.03</v>
      </c>
      <c r="D10" s="236">
        <f>'Formato 5'!F65</f>
        <v>230769422.79999998</v>
      </c>
    </row>
    <row r="11" spans="1:11">
      <c r="A11" s="51" t="s">
        <v>171</v>
      </c>
      <c r="B11" s="236">
        <f>B44</f>
        <v>-1607142.84</v>
      </c>
      <c r="C11" s="236">
        <f>C44</f>
        <v>-1607142.84</v>
      </c>
      <c r="D11" s="236">
        <f>D44</f>
        <v>-1607142.84</v>
      </c>
    </row>
    <row r="12" spans="1:11">
      <c r="A12" s="83"/>
      <c r="B12" s="12"/>
      <c r="C12" s="12"/>
      <c r="D12" s="12"/>
    </row>
    <row r="13" spans="1:11">
      <c r="A13" s="53" t="s">
        <v>180</v>
      </c>
      <c r="B13" s="235">
        <f>B14+B15</f>
        <v>419151857.15999997</v>
      </c>
      <c r="C13" s="235">
        <f>C14+C15</f>
        <v>364500226.38999999</v>
      </c>
      <c r="D13" s="235">
        <f>D14+D15</f>
        <v>565557943.60000002</v>
      </c>
    </row>
    <row r="14" spans="1:11">
      <c r="A14" s="51" t="s">
        <v>172</v>
      </c>
      <c r="B14" s="236">
        <f>'Formato 6 a)'!B9</f>
        <v>213259000</v>
      </c>
      <c r="C14" s="236">
        <f>'Formato 6 a)'!E9</f>
        <v>239780577.92999998</v>
      </c>
      <c r="D14" s="236">
        <f>'Formato 6 a)'!F9</f>
        <v>233338295.14000002</v>
      </c>
    </row>
    <row r="15" spans="1:11">
      <c r="A15" s="51" t="s">
        <v>173</v>
      </c>
      <c r="B15" s="236">
        <f>'Formato 6 a)'!B84-B42</f>
        <v>205892857.16</v>
      </c>
      <c r="C15" s="236">
        <f>'Formato 6 a)'!C84-C42</f>
        <v>124719648.46000001</v>
      </c>
      <c r="D15" s="236">
        <f>'Formato 6 a)'!D84-D42</f>
        <v>332219648.45999998</v>
      </c>
    </row>
    <row r="16" spans="1:11">
      <c r="A16" s="83"/>
      <c r="B16" s="12"/>
      <c r="C16" s="12"/>
      <c r="D16" s="12"/>
    </row>
    <row r="17" spans="1:4">
      <c r="A17" s="53" t="s">
        <v>174</v>
      </c>
      <c r="B17" s="105">
        <f>B18+B19</f>
        <v>0</v>
      </c>
      <c r="C17" s="235">
        <f>C18+C19</f>
        <v>119871415.67</v>
      </c>
      <c r="D17" s="235">
        <f>D18+D19</f>
        <v>119871415.67</v>
      </c>
    </row>
    <row r="18" spans="1:4">
      <c r="A18" s="51" t="s">
        <v>175</v>
      </c>
      <c r="B18" s="106">
        <v>0</v>
      </c>
      <c r="C18" s="236">
        <f>'Formato 5'!E73</f>
        <v>45518718.439999998</v>
      </c>
      <c r="D18" s="236">
        <f>'Formato 5'!F73</f>
        <v>45518718.439999998</v>
      </c>
    </row>
    <row r="19" spans="1:4">
      <c r="A19" s="51" t="s">
        <v>176</v>
      </c>
      <c r="B19" s="106">
        <v>0</v>
      </c>
      <c r="C19" s="236">
        <f>'Formato 5'!E74</f>
        <v>74352697.230000004</v>
      </c>
      <c r="D19" s="236">
        <f>'Formato 5'!F74</f>
        <v>74352697.230000004</v>
      </c>
    </row>
    <row r="20" spans="1:4">
      <c r="A20" s="83"/>
      <c r="B20" s="12"/>
      <c r="C20" s="12"/>
      <c r="D20" s="12"/>
    </row>
    <row r="21" spans="1:4">
      <c r="A21" s="53" t="s">
        <v>177</v>
      </c>
      <c r="B21" s="235">
        <f>B8-B13+B17</f>
        <v>5.9604644775390625E-8</v>
      </c>
      <c r="C21" s="235">
        <f>C8-C13+C17</f>
        <v>231995984.89000005</v>
      </c>
      <c r="D21" s="235">
        <f>D8-D13+D17</f>
        <v>4358092.4499999732</v>
      </c>
    </row>
    <row r="22" spans="1:4">
      <c r="A22" s="53"/>
      <c r="B22" s="12"/>
      <c r="C22" s="12"/>
      <c r="D22" s="12"/>
    </row>
    <row r="23" spans="1:4">
      <c r="A23" s="53" t="s">
        <v>178</v>
      </c>
      <c r="B23" s="235">
        <f>B21-B11</f>
        <v>1607142.8400000597</v>
      </c>
      <c r="C23" s="235">
        <f>C21-C11</f>
        <v>233603127.73000005</v>
      </c>
      <c r="D23" s="235">
        <f>D21-D11</f>
        <v>5965235.289999973</v>
      </c>
    </row>
    <row r="24" spans="1:4">
      <c r="A24" s="53"/>
      <c r="B24" s="17"/>
      <c r="C24" s="17"/>
      <c r="D24" s="17"/>
    </row>
    <row r="25" spans="1:4">
      <c r="A25" s="107" t="s">
        <v>179</v>
      </c>
      <c r="B25" s="235">
        <f>B23-B17</f>
        <v>1607142.8400000597</v>
      </c>
      <c r="C25" s="235">
        <f>C23-C17</f>
        <v>113731712.06000005</v>
      </c>
      <c r="D25" s="235">
        <f>D23-D17</f>
        <v>-113906180.38000003</v>
      </c>
    </row>
    <row r="26" spans="1:4">
      <c r="A26" s="108"/>
      <c r="B26" s="13"/>
      <c r="C26" s="13"/>
      <c r="D26" s="13"/>
    </row>
    <row r="27" spans="1:4">
      <c r="A27" s="78"/>
    </row>
    <row r="28" spans="1:4" ht="30" customHeight="1">
      <c r="A28" s="104" t="s">
        <v>183</v>
      </c>
      <c r="B28" s="43" t="s">
        <v>184</v>
      </c>
      <c r="C28" s="43" t="s">
        <v>167</v>
      </c>
      <c r="D28" s="43" t="s">
        <v>185</v>
      </c>
    </row>
    <row r="29" spans="1:4">
      <c r="A29" s="53" t="s">
        <v>186</v>
      </c>
      <c r="B29" s="211">
        <f>B30+B31</f>
        <v>1500000</v>
      </c>
      <c r="C29" s="211">
        <f>C30+C31</f>
        <v>877819.42</v>
      </c>
      <c r="D29" s="211">
        <f>D30+D31</f>
        <v>877819.42</v>
      </c>
    </row>
    <row r="30" spans="1:4">
      <c r="A30" s="51" t="s">
        <v>187</v>
      </c>
      <c r="B30" s="198">
        <f>'Formato 6 a)'!B77</f>
        <v>200000</v>
      </c>
      <c r="C30" s="198">
        <f>'Formato 6 a)'!E77</f>
        <v>0</v>
      </c>
      <c r="D30" s="198">
        <f>'Formato 6 a)'!F77</f>
        <v>0</v>
      </c>
    </row>
    <row r="31" spans="1:4">
      <c r="A31" s="51" t="s">
        <v>188</v>
      </c>
      <c r="B31" s="198">
        <f>'Formato 6 a)'!B152</f>
        <v>1300000</v>
      </c>
      <c r="C31" s="198">
        <f>'Formato 6 a)'!D152</f>
        <v>877819.42</v>
      </c>
      <c r="D31" s="198">
        <f>'Formato 6 a)'!E152</f>
        <v>877819.42</v>
      </c>
    </row>
    <row r="32" spans="1:4">
      <c r="A32" s="52"/>
      <c r="B32" s="52"/>
      <c r="C32" s="52"/>
      <c r="D32" s="52"/>
    </row>
    <row r="33" spans="1:4">
      <c r="A33" s="53" t="s">
        <v>189</v>
      </c>
      <c r="B33" s="211">
        <f>B25+B29</f>
        <v>3107142.8400000595</v>
      </c>
      <c r="C33" s="211">
        <f>C25+C29</f>
        <v>114609531.48000005</v>
      </c>
      <c r="D33" s="211">
        <f>D25+D29</f>
        <v>-113028360.96000002</v>
      </c>
    </row>
    <row r="34" spans="1:4">
      <c r="A34" s="56"/>
      <c r="B34" s="56"/>
      <c r="C34" s="56"/>
      <c r="D34" s="56"/>
    </row>
    <row r="35" spans="1:4">
      <c r="A35" s="78"/>
    </row>
    <row r="36" spans="1:4" ht="30">
      <c r="A36" s="104" t="s">
        <v>183</v>
      </c>
      <c r="B36" s="43" t="s">
        <v>190</v>
      </c>
      <c r="C36" s="43" t="s">
        <v>167</v>
      </c>
      <c r="D36" s="43" t="s">
        <v>182</v>
      </c>
    </row>
    <row r="37" spans="1:4">
      <c r="A37" s="53" t="s">
        <v>191</v>
      </c>
      <c r="B37" s="211">
        <f>B38+B39</f>
        <v>0</v>
      </c>
      <c r="C37" s="211">
        <f>C38+C39</f>
        <v>0</v>
      </c>
      <c r="D37" s="211">
        <f>D38+D39</f>
        <v>0</v>
      </c>
    </row>
    <row r="38" spans="1:4">
      <c r="A38" s="51" t="s">
        <v>192</v>
      </c>
      <c r="B38" s="264">
        <v>0</v>
      </c>
      <c r="C38" s="267">
        <v>0</v>
      </c>
      <c r="D38" s="268">
        <v>0</v>
      </c>
    </row>
    <row r="39" spans="1:4">
      <c r="A39" s="51" t="s">
        <v>193</v>
      </c>
      <c r="B39" s="265">
        <v>0</v>
      </c>
      <c r="C39" s="266">
        <v>0</v>
      </c>
      <c r="D39" s="269">
        <v>0</v>
      </c>
    </row>
    <row r="40" spans="1:4">
      <c r="A40" s="53" t="s">
        <v>194</v>
      </c>
      <c r="B40" s="211">
        <f>B41+B42</f>
        <v>1607142.84</v>
      </c>
      <c r="C40" s="211">
        <f>C41+C42</f>
        <v>1607142.84</v>
      </c>
      <c r="D40" s="211">
        <f>D41+D42</f>
        <v>1607142.84</v>
      </c>
    </row>
    <row r="41" spans="1:4">
      <c r="A41" s="51" t="s">
        <v>195</v>
      </c>
      <c r="B41" s="198">
        <f>'Formato 6 a)'!B76</f>
        <v>0</v>
      </c>
      <c r="C41" s="270">
        <v>0</v>
      </c>
      <c r="D41" s="270">
        <v>0</v>
      </c>
    </row>
    <row r="42" spans="1:4">
      <c r="A42" s="51" t="s">
        <v>196</v>
      </c>
      <c r="B42" s="198">
        <f>'Formato 6 a)'!B151</f>
        <v>1607142.84</v>
      </c>
      <c r="C42" s="198">
        <f>'Formato 6 a)'!E151</f>
        <v>1607142.84</v>
      </c>
      <c r="D42" s="198">
        <f>'Formato 6 a)'!F151</f>
        <v>1607142.84</v>
      </c>
    </row>
    <row r="43" spans="1:4">
      <c r="A43" s="52"/>
      <c r="B43" s="52"/>
      <c r="C43" s="52"/>
      <c r="D43" s="52"/>
    </row>
    <row r="44" spans="1:4">
      <c r="A44" s="53" t="s">
        <v>197</v>
      </c>
      <c r="B44" s="211">
        <f>B37-B40</f>
        <v>-1607142.84</v>
      </c>
      <c r="C44" s="211">
        <f>C37-C40</f>
        <v>-1607142.84</v>
      </c>
      <c r="D44" s="211">
        <f>D37-D40</f>
        <v>-1607142.84</v>
      </c>
    </row>
    <row r="45" spans="1:4">
      <c r="A45" s="128"/>
      <c r="B45" s="56"/>
      <c r="C45" s="56"/>
      <c r="D45" s="56"/>
    </row>
    <row r="46" spans="1:4"/>
    <row r="47" spans="1:4" ht="30">
      <c r="A47" s="104" t="s">
        <v>183</v>
      </c>
      <c r="B47" s="43" t="s">
        <v>190</v>
      </c>
      <c r="C47" s="43" t="s">
        <v>167</v>
      </c>
      <c r="D47" s="43" t="s">
        <v>182</v>
      </c>
    </row>
    <row r="48" spans="1:4">
      <c r="A48" s="111" t="s">
        <v>198</v>
      </c>
      <c r="B48" s="238">
        <f>B9</f>
        <v>213259000</v>
      </c>
      <c r="C48" s="238">
        <f>C9</f>
        <v>220889540.41999999</v>
      </c>
      <c r="D48" s="238">
        <f>D9</f>
        <v>220882340.41999999</v>
      </c>
    </row>
    <row r="49" spans="1:4">
      <c r="A49" s="112" t="s">
        <v>199</v>
      </c>
      <c r="B49" s="211">
        <f>B50-B51</f>
        <v>0</v>
      </c>
      <c r="C49" s="211">
        <f>C50-C51</f>
        <v>0</v>
      </c>
      <c r="D49" s="211">
        <f>D50-D51</f>
        <v>0</v>
      </c>
    </row>
    <row r="50" spans="1:4">
      <c r="A50" s="113" t="s">
        <v>192</v>
      </c>
      <c r="B50" s="270">
        <v>0</v>
      </c>
      <c r="C50" s="270">
        <v>0</v>
      </c>
      <c r="D50" s="270">
        <v>0</v>
      </c>
    </row>
    <row r="51" spans="1:4">
      <c r="A51" s="113" t="s">
        <v>195</v>
      </c>
      <c r="B51" s="270">
        <v>0</v>
      </c>
      <c r="C51" s="270">
        <v>0</v>
      </c>
      <c r="D51" s="270">
        <v>0</v>
      </c>
    </row>
    <row r="52" spans="1:4">
      <c r="A52" s="52"/>
      <c r="B52" s="52"/>
      <c r="C52" s="52"/>
      <c r="D52" s="52"/>
    </row>
    <row r="53" spans="1:4">
      <c r="A53" s="51" t="s">
        <v>172</v>
      </c>
      <c r="B53" s="198">
        <f>B14</f>
        <v>213259000</v>
      </c>
      <c r="C53" s="198">
        <f>C14</f>
        <v>239780577.92999998</v>
      </c>
      <c r="D53" s="198">
        <f>D14</f>
        <v>233338295.14000002</v>
      </c>
    </row>
    <row r="54" spans="1:4">
      <c r="A54" s="52"/>
      <c r="B54" s="52"/>
      <c r="C54" s="52"/>
      <c r="D54" s="52"/>
    </row>
    <row r="55" spans="1:4">
      <c r="A55" s="51" t="s">
        <v>175</v>
      </c>
      <c r="B55" s="110">
        <f>B18</f>
        <v>0</v>
      </c>
      <c r="C55" s="198">
        <f>C18</f>
        <v>45518718.439999998</v>
      </c>
      <c r="D55" s="198">
        <f>D18</f>
        <v>45518718.439999998</v>
      </c>
    </row>
    <row r="56" spans="1:4">
      <c r="A56" s="52"/>
      <c r="B56" s="52"/>
      <c r="C56" s="52"/>
      <c r="D56" s="52"/>
    </row>
    <row r="57" spans="1:4" ht="32.25" customHeight="1">
      <c r="A57" s="107" t="s">
        <v>201</v>
      </c>
      <c r="B57" s="211">
        <f>B48+B49-B53+B55</f>
        <v>0</v>
      </c>
      <c r="C57" s="211">
        <f>C48+C49-C53+C55</f>
        <v>26627680.930000007</v>
      </c>
      <c r="D57" s="211">
        <f>D48+D49-D53+D55</f>
        <v>33062763.719999969</v>
      </c>
    </row>
    <row r="58" spans="1:4">
      <c r="A58" s="59"/>
      <c r="B58" s="59"/>
      <c r="C58" s="59"/>
      <c r="D58" s="59"/>
    </row>
    <row r="59" spans="1:4" ht="30" customHeight="1">
      <c r="A59" s="107" t="s">
        <v>200</v>
      </c>
      <c r="B59" s="211">
        <f>B57-B49</f>
        <v>0</v>
      </c>
      <c r="C59" s="211">
        <f>C57-C49</f>
        <v>26627680.930000007</v>
      </c>
      <c r="D59" s="211">
        <f>D57-D49</f>
        <v>33062763.719999969</v>
      </c>
    </row>
    <row r="60" spans="1:4">
      <c r="A60" s="56"/>
      <c r="B60" s="56"/>
      <c r="C60" s="56"/>
      <c r="D60" s="56"/>
    </row>
    <row r="61" spans="1:4"/>
    <row r="62" spans="1:4" ht="30">
      <c r="A62" s="104" t="s">
        <v>183</v>
      </c>
      <c r="B62" s="43" t="s">
        <v>190</v>
      </c>
      <c r="C62" s="43" t="s">
        <v>167</v>
      </c>
      <c r="D62" s="43" t="s">
        <v>182</v>
      </c>
    </row>
    <row r="63" spans="1:4">
      <c r="A63" s="111" t="s">
        <v>170</v>
      </c>
      <c r="B63" s="237">
        <f>B10</f>
        <v>207500000</v>
      </c>
      <c r="C63" s="237">
        <f>C10</f>
        <v>257342398.03</v>
      </c>
      <c r="D63" s="237">
        <f>D10</f>
        <v>230769422.79999998</v>
      </c>
    </row>
    <row r="64" spans="1:4" ht="30">
      <c r="A64" s="112" t="s">
        <v>202</v>
      </c>
      <c r="B64" s="235">
        <f>B65-B66</f>
        <v>-1607142.84</v>
      </c>
      <c r="C64" s="235">
        <f>C65-C66</f>
        <v>-1607142.84</v>
      </c>
      <c r="D64" s="235">
        <f>D65-D66</f>
        <v>-1607142.84</v>
      </c>
    </row>
    <row r="65" spans="1:4">
      <c r="A65" s="113" t="s">
        <v>193</v>
      </c>
      <c r="B65" s="270">
        <v>0</v>
      </c>
      <c r="C65" s="270">
        <v>0</v>
      </c>
      <c r="D65" s="270">
        <v>0</v>
      </c>
    </row>
    <row r="66" spans="1:4">
      <c r="A66" s="113" t="s">
        <v>196</v>
      </c>
      <c r="B66" s="270">
        <f>B42</f>
        <v>1607142.84</v>
      </c>
      <c r="C66" s="270">
        <f t="shared" ref="C66:D66" si="0">C42</f>
        <v>1607142.84</v>
      </c>
      <c r="D66" s="270">
        <f t="shared" si="0"/>
        <v>1607142.84</v>
      </c>
    </row>
    <row r="67" spans="1:4">
      <c r="A67" s="52"/>
      <c r="B67" s="12"/>
      <c r="C67" s="12"/>
      <c r="D67" s="12"/>
    </row>
    <row r="68" spans="1:4">
      <c r="A68" s="51" t="s">
        <v>203</v>
      </c>
      <c r="B68" s="236">
        <f>B15</f>
        <v>205892857.16</v>
      </c>
      <c r="C68" s="236">
        <f>C15</f>
        <v>124719648.46000001</v>
      </c>
      <c r="D68" s="236">
        <f>D15</f>
        <v>332219648.45999998</v>
      </c>
    </row>
    <row r="69" spans="1:4">
      <c r="A69" s="52"/>
      <c r="B69" s="12"/>
      <c r="C69" s="12"/>
      <c r="D69" s="12"/>
    </row>
    <row r="70" spans="1:4">
      <c r="A70" s="51" t="s">
        <v>176</v>
      </c>
      <c r="B70" s="109">
        <f>B19</f>
        <v>0</v>
      </c>
      <c r="C70" s="236">
        <f>C19</f>
        <v>74352697.230000004</v>
      </c>
      <c r="D70" s="236">
        <f>D19</f>
        <v>74352697.230000004</v>
      </c>
    </row>
    <row r="71" spans="1:4">
      <c r="A71" s="52"/>
      <c r="B71" s="12"/>
      <c r="C71" s="12"/>
      <c r="D71" s="12"/>
    </row>
    <row r="72" spans="1:4" ht="30" customHeight="1">
      <c r="A72" s="107" t="s">
        <v>205</v>
      </c>
      <c r="B72" s="235">
        <f>B63+B64-B68+B70</f>
        <v>0</v>
      </c>
      <c r="C72" s="235">
        <f>C63+C64-C68+C70</f>
        <v>205368303.95999998</v>
      </c>
      <c r="D72" s="235">
        <f>D63+D64-D68+D70</f>
        <v>-28704671.269999996</v>
      </c>
    </row>
    <row r="73" spans="1:4">
      <c r="A73" s="52"/>
      <c r="B73" s="12"/>
      <c r="C73" s="12"/>
      <c r="D73" s="12"/>
    </row>
    <row r="74" spans="1:4" ht="30" customHeight="1">
      <c r="A74" s="107" t="s">
        <v>204</v>
      </c>
      <c r="B74" s="235">
        <f>B72-B64</f>
        <v>1607142.84</v>
      </c>
      <c r="C74" s="235">
        <f>C72-C64</f>
        <v>206975446.79999998</v>
      </c>
      <c r="D74" s="235">
        <f>D72-D64</f>
        <v>-27097528.429999996</v>
      </c>
    </row>
    <row r="75" spans="1:4">
      <c r="A75" s="56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419151857.16000003</v>
      </c>
      <c r="Q2" s="18">
        <f>'Formato 4'!C8</f>
        <v>476624795.61000001</v>
      </c>
      <c r="R2" s="18">
        <f>'Formato 4'!D8</f>
        <v>450044620.38</v>
      </c>
      <c r="S2" s="18"/>
      <c r="T2" s="18"/>
      <c r="U2" s="18"/>
      <c r="V2" s="18"/>
    </row>
    <row r="3" spans="1: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213259000</v>
      </c>
      <c r="Q3" s="18">
        <f>'Formato 4'!C9</f>
        <v>220889540.41999999</v>
      </c>
      <c r="R3" s="18">
        <f>'Formato 4'!D9</f>
        <v>220882340.41999999</v>
      </c>
      <c r="S3" s="18"/>
      <c r="T3" s="18"/>
      <c r="U3" s="18"/>
      <c r="V3" s="18"/>
    </row>
    <row r="4" spans="1:2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207500000</v>
      </c>
      <c r="Q4" s="18">
        <f>'Formato 4'!C10</f>
        <v>257342398.03</v>
      </c>
      <c r="R4" s="18">
        <f>'Formato 4'!D10</f>
        <v>230769422.79999998</v>
      </c>
      <c r="S4" s="18"/>
      <c r="T4" s="18"/>
      <c r="U4" s="18"/>
      <c r="V4" s="18"/>
    </row>
    <row r="5" spans="1:2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-1607142.84</v>
      </c>
      <c r="Q5" s="18">
        <f>'Formato 4'!C11</f>
        <v>-1607142.84</v>
      </c>
      <c r="R5" s="18">
        <f>'Formato 4'!D11</f>
        <v>-1607142.84</v>
      </c>
      <c r="S5" s="18"/>
      <c r="T5" s="18"/>
      <c r="U5" s="18"/>
      <c r="V5" s="18"/>
    </row>
    <row r="6" spans="1:2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419151857.15999997</v>
      </c>
      <c r="Q6" s="18">
        <f>'Formato 4'!C13</f>
        <v>364500226.38999999</v>
      </c>
      <c r="R6" s="18">
        <f>'Formato 4'!D13</f>
        <v>565557943.60000002</v>
      </c>
      <c r="S6" s="18"/>
      <c r="T6" s="18"/>
      <c r="U6" s="18"/>
      <c r="V6" s="18"/>
      <c r="W6" s="18"/>
      <c r="X6" s="18"/>
      <c r="Y6" s="18"/>
    </row>
    <row r="7" spans="1:2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213259000</v>
      </c>
      <c r="Q7" s="18">
        <f>'Formato 4'!C14</f>
        <v>239780577.92999998</v>
      </c>
      <c r="R7" s="18">
        <f>'Formato 4'!D14</f>
        <v>233338295.14000002</v>
      </c>
    </row>
    <row r="8" spans="1:2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205892857.16</v>
      </c>
      <c r="Q8" s="18">
        <f>'Formato 4'!C15</f>
        <v>124719648.46000001</v>
      </c>
      <c r="R8" s="18">
        <f>'Formato 4'!D15</f>
        <v>332219648.45999998</v>
      </c>
    </row>
    <row r="9" spans="1:2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119871415.67</v>
      </c>
      <c r="R9" s="18">
        <f>'Formato 4'!D17</f>
        <v>119871415.67</v>
      </c>
    </row>
    <row r="10" spans="1: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45518718.439999998</v>
      </c>
      <c r="R10" s="18">
        <f>'Formato 4'!D18</f>
        <v>45518718.439999998</v>
      </c>
    </row>
    <row r="11" spans="1: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74352697.230000004</v>
      </c>
      <c r="R11" s="18">
        <f>'Formato 4'!D19</f>
        <v>74352697.230000004</v>
      </c>
    </row>
    <row r="12" spans="1:2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5.9604644775390625E-8</v>
      </c>
      <c r="Q12" s="18">
        <f>'Formato 4'!C21</f>
        <v>231995984.89000005</v>
      </c>
      <c r="R12" s="18">
        <f>'Formato 4'!D21</f>
        <v>4358092.4499999732</v>
      </c>
    </row>
    <row r="13" spans="1:2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1607142.8400000597</v>
      </c>
      <c r="Q13" s="18">
        <f>'Formato 4'!C23</f>
        <v>233603127.73000005</v>
      </c>
      <c r="R13" s="18">
        <f>'Formato 4'!D23</f>
        <v>5965235.289999973</v>
      </c>
    </row>
    <row r="14" spans="1:2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1607142.8400000597</v>
      </c>
      <c r="Q14" s="18">
        <f>'Formato 4'!C25</f>
        <v>113731712.06000005</v>
      </c>
      <c r="R14" s="18">
        <f>'Formato 4'!D25</f>
        <v>-113906180.38000003</v>
      </c>
    </row>
    <row r="15" spans="1:2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1500000</v>
      </c>
      <c r="Q15">
        <f>'Formato 4'!C29</f>
        <v>877819.42</v>
      </c>
      <c r="R15">
        <f>'Formato 4'!D29</f>
        <v>877819.42</v>
      </c>
    </row>
    <row r="16" spans="1: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200000</v>
      </c>
      <c r="Q16">
        <f>'Formato 4'!C30</f>
        <v>0</v>
      </c>
      <c r="R16">
        <f>'Formato 4'!D30</f>
        <v>0</v>
      </c>
    </row>
    <row r="17" spans="1:18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1300000</v>
      </c>
      <c r="Q17">
        <f>'Formato 4'!C31</f>
        <v>877819.42</v>
      </c>
      <c r="R17">
        <f>'Formato 4'!D31</f>
        <v>877819.42</v>
      </c>
    </row>
    <row r="18" spans="1:18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3107142.8400000595</v>
      </c>
      <c r="Q18">
        <f>'Formato 4'!C33</f>
        <v>114609531.48000005</v>
      </c>
      <c r="R18">
        <f>'Formato 4'!D33</f>
        <v>-113028360.96000002</v>
      </c>
    </row>
    <row r="19" spans="1:18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1607142.84</v>
      </c>
      <c r="Q22">
        <f>'Formato 4'!C40</f>
        <v>1607142.84</v>
      </c>
      <c r="R22">
        <f>'Formato 4'!D40</f>
        <v>1607142.84</v>
      </c>
    </row>
    <row r="23" spans="1:18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1607142.84</v>
      </c>
      <c r="Q24">
        <f>'Formato 4'!C42</f>
        <v>1607142.84</v>
      </c>
      <c r="R24">
        <f>'Formato 4'!D42</f>
        <v>1607142.84</v>
      </c>
    </row>
    <row r="25" spans="1:18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-1607142.84</v>
      </c>
      <c r="Q25">
        <f>'Formato 4'!C44</f>
        <v>-1607142.84</v>
      </c>
      <c r="R25">
        <f>'Formato 4'!D44</f>
        <v>-1607142.84</v>
      </c>
    </row>
    <row r="26" spans="1:18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213259000</v>
      </c>
      <c r="Q26">
        <f>'Formato 4'!C48</f>
        <v>220889540.41999999</v>
      </c>
      <c r="R26">
        <f>'Formato 4'!D48</f>
        <v>220882340.41999999</v>
      </c>
    </row>
    <row r="27" spans="1:18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213259000</v>
      </c>
      <c r="Q30">
        <f>'Formato 4'!C53</f>
        <v>239780577.92999998</v>
      </c>
      <c r="R30">
        <f>'Formato 4'!D53</f>
        <v>233338295.14000002</v>
      </c>
    </row>
    <row r="31" spans="1:18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45518718.439999998</v>
      </c>
      <c r="R31">
        <f>'Formato 4'!D55</f>
        <v>45518718.439999998</v>
      </c>
    </row>
    <row r="32" spans="1:18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207500000</v>
      </c>
      <c r="Q32">
        <f>'Formato 4'!C63</f>
        <v>257342398.03</v>
      </c>
      <c r="R32">
        <f>'Formato 4'!D63</f>
        <v>230769422.79999998</v>
      </c>
    </row>
    <row r="33" spans="1:18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-1607142.84</v>
      </c>
      <c r="Q33">
        <f>'Formato 4'!C64</f>
        <v>-1607142.84</v>
      </c>
      <c r="R33">
        <f>'Formato 4'!D64</f>
        <v>-1607142.84</v>
      </c>
    </row>
    <row r="34" spans="1:18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1607142.84</v>
      </c>
      <c r="Q35">
        <f>'Formato 4'!C66</f>
        <v>1607142.84</v>
      </c>
      <c r="R35">
        <f>'Formato 4'!D66</f>
        <v>1607142.84</v>
      </c>
    </row>
    <row r="36" spans="1:18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205892857.16</v>
      </c>
      <c r="Q36">
        <f>'Formato 4'!C68</f>
        <v>124719648.46000001</v>
      </c>
      <c r="R36">
        <f>'Formato 4'!D68</f>
        <v>332219648.45999998</v>
      </c>
    </row>
    <row r="37" spans="1:18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74352697.230000004</v>
      </c>
      <c r="R37">
        <f>'Formato 4'!D70</f>
        <v>74352697.230000004</v>
      </c>
    </row>
    <row r="38" spans="1:18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0</v>
      </c>
      <c r="Q38">
        <f>'Formato 4'!C72</f>
        <v>205368303.95999998</v>
      </c>
      <c r="R38">
        <f>'Formato 4'!D72</f>
        <v>-28704671.269999996</v>
      </c>
    </row>
    <row r="39" spans="1:18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1607142.84</v>
      </c>
      <c r="Q39">
        <f>'Formato 4'!C74</f>
        <v>206975446.79999998</v>
      </c>
      <c r="R39">
        <f>'Formato 4'!D74</f>
        <v>-27097528.429999996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B52" zoomScale="85" zoomScaleNormal="85" workbookViewId="0">
      <selection activeCell="G70" activeCellId="1" sqref="G75 G70"/>
    </sheetView>
  </sheetViews>
  <sheetFormatPr baseColWidth="10" defaultColWidth="0" defaultRowHeight="15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9" customFormat="1" ht="37.5" customHeight="1">
      <c r="A1" s="293" t="s">
        <v>206</v>
      </c>
      <c r="B1" s="293"/>
      <c r="C1" s="293"/>
      <c r="D1" s="293"/>
      <c r="E1" s="293"/>
      <c r="F1" s="293"/>
      <c r="G1" s="293"/>
    </row>
    <row r="2" spans="1:8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8">
      <c r="A3" s="278" t="s">
        <v>207</v>
      </c>
      <c r="B3" s="279"/>
      <c r="C3" s="279"/>
      <c r="D3" s="279"/>
      <c r="E3" s="279"/>
      <c r="F3" s="279"/>
      <c r="G3" s="280"/>
    </row>
    <row r="4" spans="1:8">
      <c r="A4" s="281" t="str">
        <f>TRIMESTRE</f>
        <v>Del 1 de enero al 31 de diciembre de 2020 (b)</v>
      </c>
      <c r="B4" s="282"/>
      <c r="C4" s="282"/>
      <c r="D4" s="282"/>
      <c r="E4" s="282"/>
      <c r="F4" s="282"/>
      <c r="G4" s="283"/>
    </row>
    <row r="5" spans="1:8">
      <c r="A5" s="284" t="s">
        <v>118</v>
      </c>
      <c r="B5" s="285"/>
      <c r="C5" s="285"/>
      <c r="D5" s="285"/>
      <c r="E5" s="285"/>
      <c r="F5" s="285"/>
      <c r="G5" s="286"/>
    </row>
    <row r="6" spans="1:8">
      <c r="A6" s="290" t="s">
        <v>214</v>
      </c>
      <c r="B6" s="292" t="s">
        <v>208</v>
      </c>
      <c r="C6" s="292"/>
      <c r="D6" s="292"/>
      <c r="E6" s="292"/>
      <c r="F6" s="292"/>
      <c r="G6" s="292" t="s">
        <v>209</v>
      </c>
    </row>
    <row r="7" spans="1:8" ht="30">
      <c r="A7" s="291"/>
      <c r="B7" s="44" t="s">
        <v>210</v>
      </c>
      <c r="C7" s="43" t="s">
        <v>211</v>
      </c>
      <c r="D7" s="44" t="s">
        <v>212</v>
      </c>
      <c r="E7" s="44" t="s">
        <v>167</v>
      </c>
      <c r="F7" s="44" t="s">
        <v>213</v>
      </c>
      <c r="G7" s="292"/>
    </row>
    <row r="8" spans="1:8">
      <c r="A8" s="50" t="s">
        <v>215</v>
      </c>
      <c r="B8" s="12"/>
      <c r="C8" s="12"/>
      <c r="D8" s="12"/>
      <c r="E8" s="12"/>
      <c r="F8" s="12"/>
      <c r="G8" s="12"/>
    </row>
    <row r="9" spans="1:8">
      <c r="A9" s="51" t="s">
        <v>216</v>
      </c>
      <c r="B9" s="240">
        <v>19780000</v>
      </c>
      <c r="C9" s="239">
        <f>D9-B9</f>
        <v>2212562.2300000004</v>
      </c>
      <c r="D9" s="239">
        <v>21992562.23</v>
      </c>
      <c r="E9" s="239">
        <v>21373691.57</v>
      </c>
      <c r="F9" s="239">
        <v>21373691.57</v>
      </c>
      <c r="G9" s="239">
        <v>1593691.5700000003</v>
      </c>
      <c r="H9" s="8"/>
    </row>
    <row r="10" spans="1:8">
      <c r="A10" s="51" t="s">
        <v>217</v>
      </c>
      <c r="B10" s="240">
        <v>0</v>
      </c>
      <c r="C10" s="262">
        <f t="shared" ref="C10:C15" si="0">D10-B10</f>
        <v>0</v>
      </c>
      <c r="D10" s="239">
        <v>0</v>
      </c>
      <c r="E10" s="239">
        <v>0</v>
      </c>
      <c r="F10" s="239">
        <v>0</v>
      </c>
      <c r="G10" s="239">
        <v>0</v>
      </c>
    </row>
    <row r="11" spans="1:8">
      <c r="A11" s="51" t="s">
        <v>218</v>
      </c>
      <c r="B11" s="240">
        <v>6000000</v>
      </c>
      <c r="C11" s="262">
        <f t="shared" si="0"/>
        <v>1110837.7699999996</v>
      </c>
      <c r="D11" s="239">
        <v>7110837.7699999996</v>
      </c>
      <c r="E11" s="239">
        <v>7014161.5099999998</v>
      </c>
      <c r="F11" s="239">
        <v>7014161.5099999998</v>
      </c>
      <c r="G11" s="239">
        <v>1014161.5099999998</v>
      </c>
    </row>
    <row r="12" spans="1:8">
      <c r="A12" s="51" t="s">
        <v>219</v>
      </c>
      <c r="B12" s="240">
        <v>26008700</v>
      </c>
      <c r="C12" s="262">
        <f t="shared" si="0"/>
        <v>1029400</v>
      </c>
      <c r="D12" s="239">
        <v>27038100</v>
      </c>
      <c r="E12" s="239">
        <v>25379899.210000001</v>
      </c>
      <c r="F12" s="239">
        <v>25379899.210000001</v>
      </c>
      <c r="G12" s="239">
        <v>-628800.78999999911</v>
      </c>
    </row>
    <row r="13" spans="1:8">
      <c r="A13" s="51" t="s">
        <v>220</v>
      </c>
      <c r="B13" s="240">
        <v>4300300</v>
      </c>
      <c r="C13" s="262">
        <f t="shared" si="0"/>
        <v>-362200</v>
      </c>
      <c r="D13" s="239">
        <v>3938100</v>
      </c>
      <c r="E13" s="239">
        <v>3597372</v>
      </c>
      <c r="F13" s="239">
        <v>3597372</v>
      </c>
      <c r="G13" s="239">
        <v>-702928</v>
      </c>
    </row>
    <row r="14" spans="1:8">
      <c r="A14" s="51" t="s">
        <v>221</v>
      </c>
      <c r="B14" s="240">
        <v>2170000</v>
      </c>
      <c r="C14" s="262">
        <f t="shared" si="0"/>
        <v>180400</v>
      </c>
      <c r="D14" s="239">
        <v>2350400</v>
      </c>
      <c r="E14" s="239">
        <v>2073205.72</v>
      </c>
      <c r="F14" s="239">
        <v>2066005.72</v>
      </c>
      <c r="G14" s="239">
        <v>-103994.28000000003</v>
      </c>
    </row>
    <row r="15" spans="1:8">
      <c r="A15" s="51" t="s">
        <v>222</v>
      </c>
      <c r="B15" s="240">
        <v>0</v>
      </c>
      <c r="C15" s="262">
        <f t="shared" si="0"/>
        <v>0</v>
      </c>
      <c r="D15" s="239">
        <v>0</v>
      </c>
      <c r="E15" s="239">
        <v>0</v>
      </c>
      <c r="F15" s="239">
        <v>0</v>
      </c>
      <c r="G15" s="239">
        <v>0</v>
      </c>
    </row>
    <row r="16" spans="1:8">
      <c r="A16" s="10" t="s">
        <v>275</v>
      </c>
      <c r="B16" s="198">
        <f t="shared" ref="B16:G16" si="1">SUM(B17:B27)</f>
        <v>152400000</v>
      </c>
      <c r="C16" s="198">
        <f t="shared" si="1"/>
        <v>4296093.5700000059</v>
      </c>
      <c r="D16" s="198">
        <f t="shared" si="1"/>
        <v>156696093.57000002</v>
      </c>
      <c r="E16" s="198">
        <f t="shared" si="1"/>
        <v>159151472.81</v>
      </c>
      <c r="F16" s="198">
        <f t="shared" si="1"/>
        <v>159151472.81</v>
      </c>
      <c r="G16" s="198">
        <f t="shared" si="1"/>
        <v>6751472.8099999949</v>
      </c>
    </row>
    <row r="17" spans="1:7">
      <c r="A17" s="60" t="s">
        <v>223</v>
      </c>
      <c r="B17" s="242">
        <v>104000000</v>
      </c>
      <c r="C17" s="241">
        <f>D17-B17</f>
        <v>-993756.20999999344</v>
      </c>
      <c r="D17" s="241">
        <v>103006243.79000001</v>
      </c>
      <c r="E17" s="241">
        <v>104181118.59999999</v>
      </c>
      <c r="F17" s="241">
        <v>104181118.59999999</v>
      </c>
      <c r="G17" s="241">
        <v>181118.59999999404</v>
      </c>
    </row>
    <row r="18" spans="1:7">
      <c r="A18" s="60" t="s">
        <v>224</v>
      </c>
      <c r="B18" s="242">
        <v>25000000</v>
      </c>
      <c r="C18" s="262">
        <f t="shared" ref="C18:C40" si="2">D18-B18</f>
        <v>4289546</v>
      </c>
      <c r="D18" s="241">
        <v>29289546</v>
      </c>
      <c r="E18" s="241">
        <v>29608461.640000001</v>
      </c>
      <c r="F18" s="241">
        <v>29608461.640000001</v>
      </c>
      <c r="G18" s="241">
        <v>4608461.6400000006</v>
      </c>
    </row>
    <row r="19" spans="1:7">
      <c r="A19" s="60" t="s">
        <v>225</v>
      </c>
      <c r="B19" s="242">
        <v>7400000</v>
      </c>
      <c r="C19" s="262">
        <f t="shared" si="2"/>
        <v>528457</v>
      </c>
      <c r="D19" s="241">
        <v>7928457</v>
      </c>
      <c r="E19" s="241">
        <v>7687406.4500000002</v>
      </c>
      <c r="F19" s="241">
        <v>7687406.4500000002</v>
      </c>
      <c r="G19" s="241">
        <v>287406.45000000019</v>
      </c>
    </row>
    <row r="20" spans="1:7">
      <c r="A20" s="60" t="s">
        <v>226</v>
      </c>
      <c r="B20" s="242">
        <v>0</v>
      </c>
      <c r="C20" s="262">
        <f t="shared" si="2"/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>
      <c r="A21" s="60" t="s">
        <v>227</v>
      </c>
      <c r="B21" s="242">
        <v>0</v>
      </c>
      <c r="C21" s="262">
        <f t="shared" si="2"/>
        <v>0</v>
      </c>
      <c r="D21" s="241">
        <v>0</v>
      </c>
      <c r="E21" s="241">
        <v>0</v>
      </c>
      <c r="F21" s="241">
        <v>0</v>
      </c>
      <c r="G21" s="241">
        <v>0</v>
      </c>
    </row>
    <row r="22" spans="1:7">
      <c r="A22" s="60" t="s">
        <v>228</v>
      </c>
      <c r="B22" s="242">
        <v>2600000</v>
      </c>
      <c r="C22" s="262">
        <f t="shared" si="2"/>
        <v>64606</v>
      </c>
      <c r="D22" s="241">
        <v>2664606</v>
      </c>
      <c r="E22" s="241">
        <v>2678326.34</v>
      </c>
      <c r="F22" s="241">
        <v>2678326.34</v>
      </c>
      <c r="G22" s="241">
        <v>78326.339999999851</v>
      </c>
    </row>
    <row r="23" spans="1:7">
      <c r="A23" s="60" t="s">
        <v>229</v>
      </c>
      <c r="B23" s="242">
        <v>0</v>
      </c>
      <c r="C23" s="262">
        <f t="shared" si="2"/>
        <v>0</v>
      </c>
      <c r="D23" s="241">
        <v>0</v>
      </c>
      <c r="E23" s="241">
        <v>0</v>
      </c>
      <c r="F23" s="241">
        <v>0</v>
      </c>
      <c r="G23" s="241">
        <v>0</v>
      </c>
    </row>
    <row r="24" spans="1:7">
      <c r="A24" s="60" t="s">
        <v>230</v>
      </c>
      <c r="B24" s="242">
        <v>0</v>
      </c>
      <c r="C24" s="262">
        <f t="shared" si="2"/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>
      <c r="A25" s="60" t="s">
        <v>231</v>
      </c>
      <c r="B25" s="242">
        <v>4400000</v>
      </c>
      <c r="C25" s="262">
        <f t="shared" si="2"/>
        <v>-1315258.2200000002</v>
      </c>
      <c r="D25" s="241">
        <v>3084741.78</v>
      </c>
      <c r="E25" s="241">
        <v>3084741.78</v>
      </c>
      <c r="F25" s="241">
        <v>3084741.78</v>
      </c>
      <c r="G25" s="241">
        <v>-1315258.2200000002</v>
      </c>
    </row>
    <row r="26" spans="1:7">
      <c r="A26" s="60" t="s">
        <v>232</v>
      </c>
      <c r="B26" s="242">
        <v>9000000</v>
      </c>
      <c r="C26" s="262">
        <f t="shared" si="2"/>
        <v>1722499</v>
      </c>
      <c r="D26" s="241">
        <v>10722499</v>
      </c>
      <c r="E26" s="241">
        <v>11911418</v>
      </c>
      <c r="F26" s="241">
        <v>11911418</v>
      </c>
      <c r="G26" s="241">
        <v>2911418</v>
      </c>
    </row>
    <row r="27" spans="1:7">
      <c r="A27" s="60" t="s">
        <v>233</v>
      </c>
      <c r="B27" s="242">
        <v>0</v>
      </c>
      <c r="C27" s="262">
        <f t="shared" si="2"/>
        <v>0</v>
      </c>
      <c r="D27" s="241">
        <v>0</v>
      </c>
      <c r="E27" s="241">
        <v>0</v>
      </c>
      <c r="F27" s="241">
        <v>0</v>
      </c>
      <c r="G27" s="241">
        <v>0</v>
      </c>
    </row>
    <row r="28" spans="1:7">
      <c r="A28" s="51" t="s">
        <v>234</v>
      </c>
      <c r="B28" s="198">
        <f t="shared" ref="B28:G28" si="3">SUM(B29:B33)</f>
        <v>2600000</v>
      </c>
      <c r="C28" s="198">
        <f t="shared" si="3"/>
        <v>-321563.57000000007</v>
      </c>
      <c r="D28" s="198">
        <f t="shared" si="3"/>
        <v>2278436.4299999997</v>
      </c>
      <c r="E28" s="198">
        <f t="shared" si="3"/>
        <v>2299737.6</v>
      </c>
      <c r="F28" s="198">
        <f t="shared" si="3"/>
        <v>2299737.6</v>
      </c>
      <c r="G28" s="198">
        <f t="shared" si="3"/>
        <v>-300262.40000000002</v>
      </c>
    </row>
    <row r="29" spans="1:7">
      <c r="A29" s="60" t="s">
        <v>235</v>
      </c>
      <c r="B29" s="263">
        <v>20000</v>
      </c>
      <c r="C29" s="262">
        <f t="shared" si="2"/>
        <v>1940.4300000000003</v>
      </c>
      <c r="D29" s="261">
        <v>21940.43</v>
      </c>
      <c r="E29" s="261">
        <v>21940.43</v>
      </c>
      <c r="F29" s="261">
        <v>21940.43</v>
      </c>
      <c r="G29" s="261">
        <v>1940.4300000000003</v>
      </c>
    </row>
    <row r="30" spans="1:7">
      <c r="A30" s="60" t="s">
        <v>236</v>
      </c>
      <c r="B30" s="263">
        <v>280000</v>
      </c>
      <c r="C30" s="262">
        <f t="shared" si="2"/>
        <v>12867.549999999988</v>
      </c>
      <c r="D30" s="261">
        <v>292867.55</v>
      </c>
      <c r="E30" s="261">
        <v>292867.55</v>
      </c>
      <c r="F30" s="261">
        <v>292867.55</v>
      </c>
      <c r="G30" s="261">
        <v>12867.549999999988</v>
      </c>
    </row>
    <row r="31" spans="1:7">
      <c r="A31" s="60" t="s">
        <v>237</v>
      </c>
      <c r="B31" s="263">
        <v>1500000</v>
      </c>
      <c r="C31" s="262">
        <f t="shared" si="2"/>
        <v>-199027.25</v>
      </c>
      <c r="D31" s="261">
        <v>1300972.75</v>
      </c>
      <c r="E31" s="261">
        <v>1300972.75</v>
      </c>
      <c r="F31" s="261">
        <v>1300972.75</v>
      </c>
      <c r="G31" s="261">
        <v>-199027.25</v>
      </c>
    </row>
    <row r="32" spans="1:7">
      <c r="A32" s="60" t="s">
        <v>238</v>
      </c>
      <c r="B32" s="263">
        <v>0</v>
      </c>
      <c r="C32" s="262">
        <f t="shared" si="2"/>
        <v>0</v>
      </c>
      <c r="D32" s="261">
        <v>0</v>
      </c>
      <c r="E32" s="261">
        <v>0</v>
      </c>
      <c r="F32" s="261">
        <v>0</v>
      </c>
      <c r="G32" s="261">
        <v>0</v>
      </c>
    </row>
    <row r="33" spans="1:8">
      <c r="A33" s="60" t="s">
        <v>239</v>
      </c>
      <c r="B33" s="263">
        <v>800000</v>
      </c>
      <c r="C33" s="262">
        <f t="shared" si="2"/>
        <v>-137344.30000000005</v>
      </c>
      <c r="D33" s="261">
        <v>662655.69999999995</v>
      </c>
      <c r="E33" s="261">
        <v>683956.87</v>
      </c>
      <c r="F33" s="261">
        <v>683956.87</v>
      </c>
      <c r="G33" s="261">
        <v>-116043.13</v>
      </c>
    </row>
    <row r="34" spans="1:8">
      <c r="A34" s="51" t="s">
        <v>240</v>
      </c>
      <c r="B34" s="244">
        <v>0</v>
      </c>
      <c r="C34" s="262">
        <f t="shared" si="2"/>
        <v>0</v>
      </c>
      <c r="D34" s="243">
        <v>0</v>
      </c>
      <c r="E34" s="243">
        <v>0</v>
      </c>
      <c r="F34" s="243">
        <v>0</v>
      </c>
      <c r="G34" s="243">
        <v>0</v>
      </c>
    </row>
    <row r="35" spans="1:8">
      <c r="A35" s="51" t="s">
        <v>241</v>
      </c>
      <c r="B35" s="246">
        <v>0</v>
      </c>
      <c r="C35" s="262">
        <f t="shared" si="2"/>
        <v>0</v>
      </c>
      <c r="D35" s="245">
        <v>0</v>
      </c>
      <c r="E35" s="245">
        <v>0</v>
      </c>
      <c r="F35" s="245">
        <v>0</v>
      </c>
      <c r="G35" s="245">
        <v>0</v>
      </c>
    </row>
    <row r="36" spans="1:8">
      <c r="A36" s="60" t="s">
        <v>242</v>
      </c>
      <c r="B36" s="246">
        <v>0</v>
      </c>
      <c r="C36" s="262">
        <f t="shared" si="2"/>
        <v>0</v>
      </c>
      <c r="D36" s="245">
        <v>0</v>
      </c>
      <c r="E36" s="245">
        <v>0</v>
      </c>
      <c r="F36" s="245">
        <v>0</v>
      </c>
      <c r="G36" s="245">
        <v>0</v>
      </c>
    </row>
    <row r="37" spans="1:8">
      <c r="A37" s="51" t="s">
        <v>243</v>
      </c>
      <c r="B37" s="246">
        <v>0</v>
      </c>
      <c r="C37" s="262">
        <f t="shared" si="2"/>
        <v>0</v>
      </c>
      <c r="D37" s="245">
        <v>0</v>
      </c>
      <c r="E37" s="245">
        <v>0</v>
      </c>
      <c r="F37" s="245">
        <v>0</v>
      </c>
      <c r="G37" s="245">
        <v>0</v>
      </c>
    </row>
    <row r="38" spans="1:8">
      <c r="A38" s="60" t="s">
        <v>244</v>
      </c>
      <c r="B38" s="246">
        <v>0</v>
      </c>
      <c r="C38" s="262">
        <f t="shared" si="2"/>
        <v>0</v>
      </c>
      <c r="D38" s="245">
        <v>0</v>
      </c>
      <c r="E38" s="245">
        <v>0</v>
      </c>
      <c r="F38" s="245">
        <v>0</v>
      </c>
      <c r="G38" s="245">
        <v>0</v>
      </c>
    </row>
    <row r="39" spans="1:8">
      <c r="A39" s="60" t="s">
        <v>245</v>
      </c>
      <c r="B39" s="246">
        <v>0</v>
      </c>
      <c r="C39" s="262">
        <f t="shared" si="2"/>
        <v>0</v>
      </c>
      <c r="D39" s="245">
        <v>0</v>
      </c>
      <c r="E39" s="245">
        <v>0</v>
      </c>
      <c r="F39" s="245">
        <v>0</v>
      </c>
      <c r="G39" s="245">
        <v>0</v>
      </c>
    </row>
    <row r="40" spans="1:8">
      <c r="A40" s="52"/>
      <c r="B40" s="246">
        <v>0</v>
      </c>
      <c r="C40" s="262">
        <f t="shared" si="2"/>
        <v>0</v>
      </c>
      <c r="D40" s="245">
        <v>0</v>
      </c>
      <c r="E40" s="245">
        <v>0</v>
      </c>
      <c r="F40" s="245">
        <v>0</v>
      </c>
      <c r="G40" s="245">
        <v>0</v>
      </c>
    </row>
    <row r="41" spans="1:8">
      <c r="A41" s="53" t="s">
        <v>276</v>
      </c>
      <c r="B41" s="211">
        <f t="shared" ref="B41:G41" si="4">SUM(B9,B10,B11,B12,B13,B14,B15,B16,B28,B34,B35,B37)</f>
        <v>213259000</v>
      </c>
      <c r="C41" s="211">
        <f t="shared" si="4"/>
        <v>8145530.0000000056</v>
      </c>
      <c r="D41" s="211">
        <f t="shared" si="4"/>
        <v>221404530.00000003</v>
      </c>
      <c r="E41" s="211">
        <f t="shared" si="4"/>
        <v>220889540.41999999</v>
      </c>
      <c r="F41" s="211">
        <f t="shared" si="4"/>
        <v>220882340.41999999</v>
      </c>
      <c r="G41" s="211">
        <f t="shared" si="4"/>
        <v>7623340.4199999953</v>
      </c>
    </row>
    <row r="42" spans="1:8">
      <c r="A42" s="53" t="s">
        <v>246</v>
      </c>
      <c r="B42" s="114"/>
      <c r="C42" s="114"/>
      <c r="D42" s="114"/>
      <c r="E42" s="114"/>
      <c r="F42" s="114"/>
      <c r="G42" s="58">
        <f>IF(G41&gt;0,G41,0)</f>
        <v>7623340.4199999953</v>
      </c>
      <c r="H42" s="8"/>
    </row>
    <row r="43" spans="1:8">
      <c r="A43" s="52"/>
      <c r="B43" s="52"/>
      <c r="C43" s="52"/>
      <c r="D43" s="52"/>
      <c r="E43" s="52"/>
      <c r="F43" s="52"/>
      <c r="G43" s="52"/>
    </row>
    <row r="44" spans="1:8">
      <c r="A44" s="53" t="s">
        <v>247</v>
      </c>
      <c r="B44" s="52"/>
      <c r="C44" s="52"/>
      <c r="D44" s="52"/>
      <c r="E44" s="52"/>
      <c r="F44" s="52"/>
      <c r="G44" s="52"/>
    </row>
    <row r="45" spans="1:8">
      <c r="A45" s="51" t="s">
        <v>248</v>
      </c>
      <c r="B45" s="198">
        <f t="shared" ref="B45:G45" si="5">SUM(B46:B53)</f>
        <v>177500000</v>
      </c>
      <c r="C45" s="198">
        <f t="shared" si="5"/>
        <v>5015767</v>
      </c>
      <c r="D45" s="198">
        <f t="shared" si="5"/>
        <v>182515767</v>
      </c>
      <c r="E45" s="198">
        <f t="shared" si="5"/>
        <v>182515767</v>
      </c>
      <c r="F45" s="198">
        <f t="shared" si="5"/>
        <v>182515767</v>
      </c>
      <c r="G45" s="198">
        <f t="shared" si="5"/>
        <v>5015767</v>
      </c>
    </row>
    <row r="46" spans="1:8">
      <c r="A46" s="64" t="s">
        <v>249</v>
      </c>
      <c r="B46" s="249">
        <v>0</v>
      </c>
      <c r="C46" s="262">
        <f t="shared" ref="C46:C49" si="6">D46-B46</f>
        <v>0</v>
      </c>
      <c r="D46" s="248">
        <v>0</v>
      </c>
      <c r="E46" s="247">
        <v>0</v>
      </c>
      <c r="F46" s="247">
        <v>0</v>
      </c>
      <c r="G46" s="247">
        <v>0</v>
      </c>
    </row>
    <row r="47" spans="1:8">
      <c r="A47" s="64" t="s">
        <v>250</v>
      </c>
      <c r="B47" s="249">
        <v>0</v>
      </c>
      <c r="C47" s="262">
        <f t="shared" si="6"/>
        <v>0</v>
      </c>
      <c r="D47" s="248">
        <v>0</v>
      </c>
      <c r="E47" s="247">
        <v>0</v>
      </c>
      <c r="F47" s="247">
        <v>0</v>
      </c>
      <c r="G47" s="247">
        <v>0</v>
      </c>
    </row>
    <row r="48" spans="1:8">
      <c r="A48" s="64" t="s">
        <v>251</v>
      </c>
      <c r="B48" s="249">
        <v>81000000</v>
      </c>
      <c r="C48" s="262">
        <f t="shared" si="6"/>
        <v>2205739</v>
      </c>
      <c r="D48" s="248">
        <v>83205739</v>
      </c>
      <c r="E48" s="247">
        <v>83205739</v>
      </c>
      <c r="F48" s="247">
        <v>83205739</v>
      </c>
      <c r="G48" s="247">
        <v>2205739</v>
      </c>
    </row>
    <row r="49" spans="1:7" ht="30">
      <c r="A49" s="64" t="s">
        <v>252</v>
      </c>
      <c r="B49" s="249">
        <v>96500000</v>
      </c>
      <c r="C49" s="262">
        <f t="shared" si="6"/>
        <v>2810028</v>
      </c>
      <c r="D49" s="248">
        <v>99310028</v>
      </c>
      <c r="E49" s="247">
        <v>99310028</v>
      </c>
      <c r="F49" s="247">
        <v>99310028</v>
      </c>
      <c r="G49" s="247">
        <v>2810028</v>
      </c>
    </row>
    <row r="50" spans="1:7">
      <c r="A50" s="64" t="s">
        <v>253</v>
      </c>
      <c r="B50" s="249">
        <v>0</v>
      </c>
      <c r="C50" s="248">
        <v>0</v>
      </c>
      <c r="D50" s="248">
        <v>0</v>
      </c>
      <c r="E50" s="247">
        <v>0</v>
      </c>
      <c r="F50" s="247">
        <v>0</v>
      </c>
      <c r="G50" s="247">
        <v>0</v>
      </c>
    </row>
    <row r="51" spans="1:7">
      <c r="A51" s="64" t="s">
        <v>254</v>
      </c>
      <c r="B51" s="249">
        <v>0</v>
      </c>
      <c r="C51" s="248">
        <v>0</v>
      </c>
      <c r="D51" s="248">
        <v>0</v>
      </c>
      <c r="E51" s="247">
        <v>0</v>
      </c>
      <c r="F51" s="247">
        <v>0</v>
      </c>
      <c r="G51" s="247">
        <v>0</v>
      </c>
    </row>
    <row r="52" spans="1:7">
      <c r="A52" s="46" t="s">
        <v>255</v>
      </c>
      <c r="B52" s="249">
        <v>0</v>
      </c>
      <c r="C52" s="248">
        <v>0</v>
      </c>
      <c r="D52" s="248">
        <v>0</v>
      </c>
      <c r="E52" s="247">
        <v>0</v>
      </c>
      <c r="F52" s="247">
        <v>0</v>
      </c>
      <c r="G52" s="247">
        <v>0</v>
      </c>
    </row>
    <row r="53" spans="1:7">
      <c r="A53" s="60" t="s">
        <v>256</v>
      </c>
      <c r="B53" s="249">
        <v>0</v>
      </c>
      <c r="C53" s="248">
        <v>0</v>
      </c>
      <c r="D53" s="248">
        <v>0</v>
      </c>
      <c r="E53" s="247">
        <v>0</v>
      </c>
      <c r="F53" s="247">
        <v>0</v>
      </c>
      <c r="G53" s="247">
        <v>0</v>
      </c>
    </row>
    <row r="54" spans="1:7">
      <c r="A54" s="51" t="s">
        <v>257</v>
      </c>
      <c r="B54" s="198">
        <f t="shared" ref="B54:G54" si="7">SUM(B55:B58)</f>
        <v>30000000</v>
      </c>
      <c r="C54" s="198">
        <f t="shared" si="7"/>
        <v>40259272.069999993</v>
      </c>
      <c r="D54" s="198">
        <f t="shared" si="7"/>
        <v>70259272.069999993</v>
      </c>
      <c r="E54" s="198">
        <f t="shared" si="7"/>
        <v>72368205.620000005</v>
      </c>
      <c r="F54" s="198">
        <f t="shared" si="7"/>
        <v>45795230.390000001</v>
      </c>
      <c r="G54" s="198">
        <f t="shared" si="7"/>
        <v>15795230.390000001</v>
      </c>
    </row>
    <row r="55" spans="1:7">
      <c r="A55" s="46" t="s">
        <v>258</v>
      </c>
      <c r="B55" s="252">
        <v>0</v>
      </c>
      <c r="C55" s="253">
        <v>0</v>
      </c>
      <c r="D55" s="251">
        <v>0</v>
      </c>
      <c r="E55" s="250">
        <v>0</v>
      </c>
      <c r="F55" s="250">
        <v>0</v>
      </c>
      <c r="G55" s="250">
        <v>0</v>
      </c>
    </row>
    <row r="56" spans="1:7">
      <c r="A56" s="64" t="s">
        <v>259</v>
      </c>
      <c r="B56" s="252">
        <v>0</v>
      </c>
      <c r="C56" s="253">
        <v>0</v>
      </c>
      <c r="D56" s="251">
        <v>0</v>
      </c>
      <c r="E56" s="250">
        <v>0</v>
      </c>
      <c r="F56" s="250">
        <v>0</v>
      </c>
      <c r="G56" s="250">
        <v>0</v>
      </c>
    </row>
    <row r="57" spans="1:7">
      <c r="A57" s="64" t="s">
        <v>260</v>
      </c>
      <c r="B57" s="252">
        <v>0</v>
      </c>
      <c r="C57" s="253">
        <v>0</v>
      </c>
      <c r="D57" s="251">
        <v>0</v>
      </c>
      <c r="E57" s="250">
        <v>0</v>
      </c>
      <c r="F57" s="250">
        <v>0</v>
      </c>
      <c r="G57" s="250">
        <v>0</v>
      </c>
    </row>
    <row r="58" spans="1:7">
      <c r="A58" s="46" t="s">
        <v>261</v>
      </c>
      <c r="B58" s="252">
        <v>30000000</v>
      </c>
      <c r="C58" s="262">
        <f t="shared" ref="C58" si="8">D58-B58</f>
        <v>40259272.069999993</v>
      </c>
      <c r="D58" s="251">
        <v>70259272.069999993</v>
      </c>
      <c r="E58" s="250">
        <v>72368205.620000005</v>
      </c>
      <c r="F58" s="250">
        <v>45795230.390000001</v>
      </c>
      <c r="G58" s="250">
        <v>15795230.390000001</v>
      </c>
    </row>
    <row r="59" spans="1:7">
      <c r="A59" s="51" t="s">
        <v>262</v>
      </c>
      <c r="B59" s="198">
        <f t="shared" ref="B59:G59" si="9">SUM(B60:B61)</f>
        <v>0</v>
      </c>
      <c r="C59" s="198">
        <f t="shared" si="9"/>
        <v>0</v>
      </c>
      <c r="D59" s="198">
        <f t="shared" si="9"/>
        <v>0</v>
      </c>
      <c r="E59" s="198">
        <f t="shared" si="9"/>
        <v>0</v>
      </c>
      <c r="F59" s="198">
        <f t="shared" si="9"/>
        <v>0</v>
      </c>
      <c r="G59" s="198">
        <f t="shared" si="9"/>
        <v>0</v>
      </c>
    </row>
    <row r="60" spans="1:7">
      <c r="A60" s="64" t="s">
        <v>263</v>
      </c>
      <c r="B60" s="256">
        <v>0</v>
      </c>
      <c r="C60" s="255">
        <v>0</v>
      </c>
      <c r="D60" s="255">
        <v>0</v>
      </c>
      <c r="E60" s="254">
        <v>0</v>
      </c>
      <c r="F60" s="254">
        <v>0</v>
      </c>
      <c r="G60" s="254">
        <v>0</v>
      </c>
    </row>
    <row r="61" spans="1:7">
      <c r="A61" s="64" t="s">
        <v>264</v>
      </c>
      <c r="B61" s="256">
        <v>0</v>
      </c>
      <c r="C61" s="255">
        <v>0</v>
      </c>
      <c r="D61" s="255">
        <v>0</v>
      </c>
      <c r="E61" s="254">
        <v>0</v>
      </c>
      <c r="F61" s="254">
        <v>0</v>
      </c>
      <c r="G61" s="254">
        <v>0</v>
      </c>
    </row>
    <row r="62" spans="1:7">
      <c r="A62" s="51" t="s">
        <v>265</v>
      </c>
      <c r="B62" s="256">
        <v>0</v>
      </c>
      <c r="C62" s="255">
        <v>0</v>
      </c>
      <c r="D62" s="255">
        <v>0</v>
      </c>
      <c r="E62" s="254">
        <v>0</v>
      </c>
      <c r="F62" s="254">
        <v>0</v>
      </c>
      <c r="G62" s="254">
        <v>0</v>
      </c>
    </row>
    <row r="63" spans="1:7">
      <c r="A63" s="51" t="s">
        <v>266</v>
      </c>
      <c r="B63" s="260">
        <v>0</v>
      </c>
      <c r="C63" s="262">
        <f t="shared" ref="C63" si="10">D63-B63</f>
        <v>1709972</v>
      </c>
      <c r="D63" s="259">
        <v>1709972</v>
      </c>
      <c r="E63" s="258">
        <v>2458425.41</v>
      </c>
      <c r="F63" s="258">
        <v>2458425.41</v>
      </c>
      <c r="G63" s="258">
        <v>2458425.41</v>
      </c>
    </row>
    <row r="64" spans="1:7">
      <c r="A64" s="52"/>
      <c r="B64" s="52"/>
      <c r="C64" s="52"/>
      <c r="D64" s="52"/>
      <c r="E64" s="52"/>
      <c r="F64" s="52"/>
      <c r="G64" s="52"/>
    </row>
    <row r="65" spans="1:7">
      <c r="A65" s="53" t="s">
        <v>267</v>
      </c>
      <c r="B65" s="211">
        <f t="shared" ref="B65:G65" si="11">B45+B54+B59+B62+B63</f>
        <v>207500000</v>
      </c>
      <c r="C65" s="211">
        <f t="shared" si="11"/>
        <v>46985011.069999993</v>
      </c>
      <c r="D65" s="211">
        <f t="shared" si="11"/>
        <v>254485011.06999999</v>
      </c>
      <c r="E65" s="211">
        <f t="shared" si="11"/>
        <v>257342398.03</v>
      </c>
      <c r="F65" s="211">
        <f t="shared" si="11"/>
        <v>230769422.79999998</v>
      </c>
      <c r="G65" s="211">
        <f t="shared" si="11"/>
        <v>23269422.800000001</v>
      </c>
    </row>
    <row r="66" spans="1:7">
      <c r="A66" s="52"/>
      <c r="B66" s="52"/>
      <c r="C66" s="52"/>
      <c r="D66" s="52"/>
      <c r="E66" s="52"/>
      <c r="F66" s="52"/>
      <c r="G66" s="52"/>
    </row>
    <row r="67" spans="1:7">
      <c r="A67" s="53" t="s">
        <v>268</v>
      </c>
      <c r="B67" s="211">
        <f t="shared" ref="B67:G67" si="12">B68</f>
        <v>0</v>
      </c>
      <c r="C67" s="211">
        <f t="shared" si="12"/>
        <v>0</v>
      </c>
      <c r="D67" s="211">
        <f t="shared" si="12"/>
        <v>0</v>
      </c>
      <c r="E67" s="211">
        <f t="shared" si="12"/>
        <v>0</v>
      </c>
      <c r="F67" s="211">
        <f t="shared" si="12"/>
        <v>0</v>
      </c>
      <c r="G67" s="211">
        <f t="shared" si="12"/>
        <v>0</v>
      </c>
    </row>
    <row r="68" spans="1:7">
      <c r="A68" s="51" t="s">
        <v>269</v>
      </c>
      <c r="B68" s="198">
        <v>0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</row>
    <row r="69" spans="1:7">
      <c r="A69" s="52"/>
      <c r="B69" s="52"/>
      <c r="C69" s="52"/>
      <c r="D69" s="52"/>
      <c r="E69" s="52"/>
      <c r="F69" s="52"/>
      <c r="G69" s="52"/>
    </row>
    <row r="70" spans="1:7">
      <c r="A70" s="53" t="s">
        <v>270</v>
      </c>
      <c r="B70" s="211">
        <f t="shared" ref="B70:G70" si="13">B41+B65+B67</f>
        <v>420759000</v>
      </c>
      <c r="C70" s="211">
        <f t="shared" si="13"/>
        <v>55130541.07</v>
      </c>
      <c r="D70" s="211">
        <f t="shared" si="13"/>
        <v>475889541.07000005</v>
      </c>
      <c r="E70" s="211">
        <f t="shared" si="13"/>
        <v>478231938.44999999</v>
      </c>
      <c r="F70" s="211">
        <f t="shared" si="13"/>
        <v>451651763.21999997</v>
      </c>
      <c r="G70" s="211">
        <f t="shared" si="13"/>
        <v>30892763.219999995</v>
      </c>
    </row>
    <row r="71" spans="1:7">
      <c r="A71" s="52"/>
      <c r="B71" s="52"/>
      <c r="C71" s="52"/>
      <c r="D71" s="52"/>
      <c r="E71" s="52"/>
      <c r="F71" s="52"/>
      <c r="G71" s="52"/>
    </row>
    <row r="72" spans="1:7">
      <c r="A72" s="53" t="s">
        <v>271</v>
      </c>
      <c r="B72" s="52"/>
      <c r="C72" s="52"/>
      <c r="D72" s="52"/>
      <c r="E72" s="52"/>
      <c r="F72" s="52"/>
      <c r="G72" s="52"/>
    </row>
    <row r="73" spans="1:7">
      <c r="A73" s="115" t="s">
        <v>272</v>
      </c>
      <c r="B73" s="257">
        <v>0</v>
      </c>
      <c r="C73" s="257">
        <v>47760751.5</v>
      </c>
      <c r="D73" s="257">
        <v>47760751.5</v>
      </c>
      <c r="E73" s="257">
        <v>45518718.439999998</v>
      </c>
      <c r="F73" s="257">
        <v>45518718.439999998</v>
      </c>
      <c r="G73" s="257">
        <v>45518718.439999998</v>
      </c>
    </row>
    <row r="74" spans="1:7" ht="30">
      <c r="A74" s="115" t="s">
        <v>273</v>
      </c>
      <c r="B74" s="257">
        <v>0</v>
      </c>
      <c r="C74" s="257">
        <v>79341780.230000004</v>
      </c>
      <c r="D74" s="257">
        <v>79341780.230000004</v>
      </c>
      <c r="E74" s="257">
        <v>74352697.230000004</v>
      </c>
      <c r="F74" s="257">
        <v>74352697.230000004</v>
      </c>
      <c r="G74" s="257">
        <v>74352697.230000004</v>
      </c>
    </row>
    <row r="75" spans="1:7">
      <c r="A75" s="107" t="s">
        <v>274</v>
      </c>
      <c r="B75" s="211">
        <f t="shared" ref="B75:G75" si="14">B73+B74</f>
        <v>0</v>
      </c>
      <c r="C75" s="211">
        <f t="shared" si="14"/>
        <v>127102531.73</v>
      </c>
      <c r="D75" s="211">
        <f t="shared" si="14"/>
        <v>127102531.73</v>
      </c>
      <c r="E75" s="211">
        <f t="shared" si="14"/>
        <v>119871415.67</v>
      </c>
      <c r="F75" s="211">
        <f t="shared" si="14"/>
        <v>119871415.67</v>
      </c>
      <c r="G75" s="211">
        <f t="shared" si="14"/>
        <v>119871415.67</v>
      </c>
    </row>
    <row r="76" spans="1:7">
      <c r="A76" s="56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19780000</v>
      </c>
      <c r="Q3" s="18">
        <f>'Formato 5'!C9</f>
        <v>2212562.2300000004</v>
      </c>
      <c r="R3" s="18">
        <f>'Formato 5'!D9</f>
        <v>21992562.23</v>
      </c>
      <c r="S3" s="18">
        <f>'Formato 5'!E9</f>
        <v>21373691.57</v>
      </c>
      <c r="T3" s="18">
        <f>'Formato 5'!F9</f>
        <v>21373691.57</v>
      </c>
      <c r="U3" s="18">
        <f>'Formato 5'!G9</f>
        <v>1593691.5700000003</v>
      </c>
      <c r="V3" s="18"/>
    </row>
    <row r="4" spans="1:2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6000000</v>
      </c>
      <c r="Q5" s="18">
        <f>'Formato 5'!C11</f>
        <v>1110837.7699999996</v>
      </c>
      <c r="R5" s="18">
        <f>'Formato 5'!D11</f>
        <v>7110837.7699999996</v>
      </c>
      <c r="S5" s="18">
        <f>'Formato 5'!E11</f>
        <v>7014161.5099999998</v>
      </c>
      <c r="T5" s="18">
        <f>'Formato 5'!F11</f>
        <v>7014161.5099999998</v>
      </c>
      <c r="U5" s="18">
        <f>'Formato 5'!G11</f>
        <v>1014161.5099999998</v>
      </c>
      <c r="V5" s="18"/>
    </row>
    <row r="6" spans="1:2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26008700</v>
      </c>
      <c r="Q6" s="18">
        <f>'Formato 5'!C12</f>
        <v>1029400</v>
      </c>
      <c r="R6" s="18">
        <f>'Formato 5'!D12</f>
        <v>27038100</v>
      </c>
      <c r="S6" s="18">
        <f>'Formato 5'!E12</f>
        <v>25379899.210000001</v>
      </c>
      <c r="T6" s="18">
        <f>'Formato 5'!F12</f>
        <v>25379899.210000001</v>
      </c>
      <c r="U6" s="18">
        <f>'Formato 5'!G12</f>
        <v>-628800.78999999911</v>
      </c>
      <c r="V6" s="18"/>
      <c r="W6" s="18"/>
      <c r="X6" s="18"/>
      <c r="Y6" s="18"/>
    </row>
    <row r="7" spans="1:2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4300300</v>
      </c>
      <c r="Q7" s="18">
        <f>'Formato 5'!C13</f>
        <v>-362200</v>
      </c>
      <c r="R7" s="18">
        <f>'Formato 5'!D13</f>
        <v>3938100</v>
      </c>
      <c r="S7" s="18">
        <f>'Formato 5'!E13</f>
        <v>3597372</v>
      </c>
      <c r="T7" s="18">
        <f>'Formato 5'!F13</f>
        <v>3597372</v>
      </c>
      <c r="U7" s="18">
        <f>'Formato 5'!G13</f>
        <v>-702928</v>
      </c>
    </row>
    <row r="8" spans="1:2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2170000</v>
      </c>
      <c r="Q8" s="18">
        <f>'Formato 5'!C14</f>
        <v>180400</v>
      </c>
      <c r="R8" s="18">
        <f>'Formato 5'!D14</f>
        <v>2350400</v>
      </c>
      <c r="S8" s="18">
        <f>'Formato 5'!E14</f>
        <v>2073205.72</v>
      </c>
      <c r="T8" s="18">
        <f>'Formato 5'!F14</f>
        <v>2066005.72</v>
      </c>
      <c r="U8" s="18">
        <f>'Formato 5'!G14</f>
        <v>-103994.28000000003</v>
      </c>
    </row>
    <row r="9" spans="1:2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152400000</v>
      </c>
      <c r="Q10" s="18">
        <f>'Formato 5'!C16</f>
        <v>4296093.5700000059</v>
      </c>
      <c r="R10" s="18">
        <f>'Formato 5'!D16</f>
        <v>156696093.57000002</v>
      </c>
      <c r="S10" s="18">
        <f>'Formato 5'!E16</f>
        <v>159151472.81</v>
      </c>
      <c r="T10" s="18">
        <f>'Formato 5'!F16</f>
        <v>159151472.81</v>
      </c>
      <c r="U10" s="18">
        <f>'Formato 5'!G16</f>
        <v>6751472.8099999949</v>
      </c>
    </row>
    <row r="11" spans="1: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104000000</v>
      </c>
      <c r="Q11" s="18">
        <f>'Formato 5'!C17</f>
        <v>-993756.20999999344</v>
      </c>
      <c r="R11" s="18">
        <f>'Formato 5'!D17</f>
        <v>103006243.79000001</v>
      </c>
      <c r="S11" s="18">
        <f>'Formato 5'!E17</f>
        <v>104181118.59999999</v>
      </c>
      <c r="T11" s="18">
        <f>'Formato 5'!F17</f>
        <v>104181118.59999999</v>
      </c>
      <c r="U11" s="18">
        <f>'Formato 5'!G17</f>
        <v>181118.59999999404</v>
      </c>
    </row>
    <row r="12" spans="1: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25000000</v>
      </c>
      <c r="Q12" s="18">
        <f>'Formato 5'!C18</f>
        <v>4289546</v>
      </c>
      <c r="R12" s="18">
        <f>'Formato 5'!D18</f>
        <v>29289546</v>
      </c>
      <c r="S12" s="18">
        <f>'Formato 5'!E18</f>
        <v>29608461.640000001</v>
      </c>
      <c r="T12" s="18">
        <f>'Formato 5'!F18</f>
        <v>29608461.640000001</v>
      </c>
      <c r="U12" s="18">
        <f>'Formato 5'!G18</f>
        <v>4608461.6400000006</v>
      </c>
    </row>
    <row r="13" spans="1: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7400000</v>
      </c>
      <c r="Q13" s="18">
        <f>'Formato 5'!C19</f>
        <v>528457</v>
      </c>
      <c r="R13" s="18">
        <f>'Formato 5'!D19</f>
        <v>7928457</v>
      </c>
      <c r="S13" s="18">
        <f>'Formato 5'!E19</f>
        <v>7687406.4500000002</v>
      </c>
      <c r="T13" s="18">
        <f>'Formato 5'!F19</f>
        <v>7687406.4500000002</v>
      </c>
      <c r="U13" s="18">
        <f>'Formato 5'!G19</f>
        <v>287406.45000000019</v>
      </c>
    </row>
    <row r="14" spans="1: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2600000</v>
      </c>
      <c r="Q16" s="18">
        <f>'Formato 5'!C22</f>
        <v>64606</v>
      </c>
      <c r="R16" s="18">
        <f>'Formato 5'!D22</f>
        <v>2664606</v>
      </c>
      <c r="S16" s="18">
        <f>'Formato 5'!E22</f>
        <v>2678326.34</v>
      </c>
      <c r="T16" s="18">
        <f>'Formato 5'!F22</f>
        <v>2678326.34</v>
      </c>
      <c r="U16" s="18">
        <f>'Formato 5'!G22</f>
        <v>78326.339999999851</v>
      </c>
    </row>
    <row r="17" spans="1:21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4400000</v>
      </c>
      <c r="Q19" s="18">
        <f>'Formato 5'!C25</f>
        <v>-1315258.2200000002</v>
      </c>
      <c r="R19" s="18">
        <f>'Formato 5'!D25</f>
        <v>3084741.78</v>
      </c>
      <c r="S19" s="18">
        <f>'Formato 5'!E25</f>
        <v>3084741.78</v>
      </c>
      <c r="T19" s="18">
        <f>'Formato 5'!F25</f>
        <v>3084741.78</v>
      </c>
      <c r="U19" s="18">
        <f>'Formato 5'!G25</f>
        <v>-1315258.2200000002</v>
      </c>
    </row>
    <row r="20" spans="1:21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9000000</v>
      </c>
      <c r="Q20" s="18">
        <f>'Formato 5'!C26</f>
        <v>1722499</v>
      </c>
      <c r="R20" s="18">
        <f>'Formato 5'!D26</f>
        <v>10722499</v>
      </c>
      <c r="S20" s="18">
        <f>'Formato 5'!E26</f>
        <v>11911418</v>
      </c>
      <c r="T20" s="18">
        <f>'Formato 5'!F26</f>
        <v>11911418</v>
      </c>
      <c r="U20" s="18">
        <f>'Formato 5'!G26</f>
        <v>2911418</v>
      </c>
    </row>
    <row r="21" spans="1:21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2600000</v>
      </c>
      <c r="Q22" s="18">
        <f>'Formato 5'!C28</f>
        <v>-321563.57000000007</v>
      </c>
      <c r="R22" s="18">
        <f>'Formato 5'!D28</f>
        <v>2278436.4299999997</v>
      </c>
      <c r="S22" s="18">
        <f>'Formato 5'!E28</f>
        <v>2299737.6</v>
      </c>
      <c r="T22" s="18">
        <f>'Formato 5'!F28</f>
        <v>2299737.6</v>
      </c>
      <c r="U22" s="18">
        <f>'Formato 5'!G28</f>
        <v>-300262.40000000002</v>
      </c>
    </row>
    <row r="23" spans="1:21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20000</v>
      </c>
      <c r="Q23" s="18">
        <f>'Formato 5'!C29</f>
        <v>1940.4300000000003</v>
      </c>
      <c r="R23" s="18">
        <f>'Formato 5'!D29</f>
        <v>21940.43</v>
      </c>
      <c r="S23" s="18">
        <f>'Formato 5'!E29</f>
        <v>21940.43</v>
      </c>
      <c r="T23" s="18">
        <f>'Formato 5'!F29</f>
        <v>21940.43</v>
      </c>
      <c r="U23" s="18">
        <f>'Formato 5'!G29</f>
        <v>1940.4300000000003</v>
      </c>
    </row>
    <row r="24" spans="1:21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280000</v>
      </c>
      <c r="Q24" s="18">
        <f>'Formato 5'!C30</f>
        <v>12867.549999999988</v>
      </c>
      <c r="R24" s="18">
        <f>'Formato 5'!D30</f>
        <v>292867.55</v>
      </c>
      <c r="S24" s="18">
        <f>'Formato 5'!E30</f>
        <v>292867.55</v>
      </c>
      <c r="T24" s="18">
        <f>'Formato 5'!F30</f>
        <v>292867.55</v>
      </c>
      <c r="U24" s="18">
        <f>'Formato 5'!G30</f>
        <v>12867.549999999988</v>
      </c>
    </row>
    <row r="25" spans="1:21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1500000</v>
      </c>
      <c r="Q25" s="18">
        <f>'Formato 5'!C31</f>
        <v>-199027.25</v>
      </c>
      <c r="R25" s="18">
        <f>'Formato 5'!D31</f>
        <v>1300972.75</v>
      </c>
      <c r="S25" s="18">
        <f>'Formato 5'!E31</f>
        <v>1300972.75</v>
      </c>
      <c r="T25" s="18">
        <f>'Formato 5'!F31</f>
        <v>1300972.75</v>
      </c>
      <c r="U25" s="18">
        <f>'Formato 5'!G31</f>
        <v>-199027.25</v>
      </c>
    </row>
    <row r="26" spans="1:21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800000</v>
      </c>
      <c r="Q27" s="18">
        <f>'Formato 5'!C33</f>
        <v>-137344.30000000005</v>
      </c>
      <c r="R27" s="18">
        <f>'Formato 5'!D33</f>
        <v>662655.69999999995</v>
      </c>
      <c r="S27" s="18">
        <f>'Formato 5'!E33</f>
        <v>683956.87</v>
      </c>
      <c r="T27" s="18">
        <f>'Formato 5'!F33</f>
        <v>683956.87</v>
      </c>
      <c r="U27" s="18">
        <f>'Formato 5'!G33</f>
        <v>-116043.13</v>
      </c>
    </row>
    <row r="28" spans="1:21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213259000</v>
      </c>
      <c r="Q34">
        <f>'Formato 5'!C41</f>
        <v>8145530.0000000056</v>
      </c>
      <c r="R34">
        <f>'Formato 5'!D41</f>
        <v>221404530.00000003</v>
      </c>
      <c r="S34">
        <f>'Formato 5'!E41</f>
        <v>220889540.41999999</v>
      </c>
      <c r="T34">
        <f>'Formato 5'!F41</f>
        <v>220882340.41999999</v>
      </c>
      <c r="U34">
        <f>'Formato 5'!G41</f>
        <v>7623340.4199999953</v>
      </c>
    </row>
    <row r="35" spans="1:21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7623340.4199999953</v>
      </c>
    </row>
    <row r="36" spans="1:21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177500000</v>
      </c>
      <c r="Q37">
        <f>'Formato 5'!C45</f>
        <v>5015767</v>
      </c>
      <c r="R37">
        <f>'Formato 5'!D45</f>
        <v>182515767</v>
      </c>
      <c r="S37">
        <f>'Formato 5'!E45</f>
        <v>182515767</v>
      </c>
      <c r="T37">
        <f>'Formato 5'!F45</f>
        <v>182515767</v>
      </c>
      <c r="U37">
        <f>'Formato 5'!G45</f>
        <v>5015767</v>
      </c>
    </row>
    <row r="38" spans="1:21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81000000</v>
      </c>
      <c r="Q40">
        <f>'Formato 5'!C48</f>
        <v>2205739</v>
      </c>
      <c r="R40">
        <f>'Formato 5'!D48</f>
        <v>83205739</v>
      </c>
      <c r="S40">
        <f>'Formato 5'!E48</f>
        <v>83205739</v>
      </c>
      <c r="T40">
        <f>'Formato 5'!F48</f>
        <v>83205739</v>
      </c>
      <c r="U40">
        <f>'Formato 5'!G48</f>
        <v>2205739</v>
      </c>
    </row>
    <row r="41" spans="1:21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96500000</v>
      </c>
      <c r="Q41">
        <f>'Formato 5'!C49</f>
        <v>2810028</v>
      </c>
      <c r="R41">
        <f>'Formato 5'!D49</f>
        <v>99310028</v>
      </c>
      <c r="S41">
        <f>'Formato 5'!E49</f>
        <v>99310028</v>
      </c>
      <c r="T41">
        <f>'Formato 5'!F49</f>
        <v>99310028</v>
      </c>
      <c r="U41">
        <f>'Formato 5'!G49</f>
        <v>2810028</v>
      </c>
    </row>
    <row r="42" spans="1:21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30000000</v>
      </c>
      <c r="Q46">
        <f>'Formato 5'!C54</f>
        <v>40259272.069999993</v>
      </c>
      <c r="R46">
        <f>'Formato 5'!D54</f>
        <v>70259272.069999993</v>
      </c>
      <c r="S46">
        <f>'Formato 5'!E54</f>
        <v>72368205.620000005</v>
      </c>
      <c r="T46">
        <f>'Formato 5'!F54</f>
        <v>45795230.390000001</v>
      </c>
      <c r="U46">
        <f>'Formato 5'!G54</f>
        <v>15795230.390000001</v>
      </c>
    </row>
    <row r="47" spans="1:21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30000000</v>
      </c>
      <c r="Q50">
        <f>'Formato 5'!C58</f>
        <v>40259272.069999993</v>
      </c>
      <c r="R50">
        <f>'Formato 5'!D58</f>
        <v>70259272.069999993</v>
      </c>
      <c r="S50">
        <f>'Formato 5'!E58</f>
        <v>72368205.620000005</v>
      </c>
      <c r="T50">
        <f>'Formato 5'!F58</f>
        <v>45795230.390000001</v>
      </c>
      <c r="U50">
        <f>'Formato 5'!G58</f>
        <v>15795230.390000001</v>
      </c>
    </row>
    <row r="51" spans="1:21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0</v>
      </c>
      <c r="Q55">
        <f>'Formato 5'!C63</f>
        <v>1709972</v>
      </c>
      <c r="R55">
        <f>'Formato 5'!D63</f>
        <v>1709972</v>
      </c>
      <c r="S55">
        <f>'Formato 5'!E63</f>
        <v>2458425.41</v>
      </c>
      <c r="T55">
        <f>'Formato 5'!F63</f>
        <v>2458425.41</v>
      </c>
      <c r="U55">
        <f>'Formato 5'!G63</f>
        <v>2458425.41</v>
      </c>
    </row>
    <row r="56" spans="1:21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207500000</v>
      </c>
      <c r="Q56">
        <f>'Formato 5'!C65</f>
        <v>46985011.069999993</v>
      </c>
      <c r="R56">
        <f>'Formato 5'!D65</f>
        <v>254485011.06999999</v>
      </c>
      <c r="S56">
        <f>'Formato 5'!E65</f>
        <v>257342398.03</v>
      </c>
      <c r="T56">
        <f>'Formato 5'!F65</f>
        <v>230769422.79999998</v>
      </c>
      <c r="U56">
        <f>'Formato 5'!G65</f>
        <v>23269422.800000001</v>
      </c>
    </row>
    <row r="57" spans="1:21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0</v>
      </c>
      <c r="Q60">
        <f>'Formato 5'!C73</f>
        <v>47760751.5</v>
      </c>
      <c r="R60">
        <f>'Formato 5'!D73</f>
        <v>47760751.5</v>
      </c>
      <c r="S60">
        <f>'Formato 5'!E73</f>
        <v>45518718.439999998</v>
      </c>
      <c r="T60">
        <f>'Formato 5'!F73</f>
        <v>45518718.439999998</v>
      </c>
      <c r="U60">
        <f>'Formato 5'!G73</f>
        <v>45518718.439999998</v>
      </c>
    </row>
    <row r="61" spans="1:21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0</v>
      </c>
      <c r="Q61">
        <f>'Formato 5'!C74</f>
        <v>79341780.230000004</v>
      </c>
      <c r="R61">
        <f>'Formato 5'!D74</f>
        <v>79341780.230000004</v>
      </c>
      <c r="S61">
        <f>'Formato 5'!E74</f>
        <v>74352697.230000004</v>
      </c>
      <c r="T61">
        <f>'Formato 5'!F74</f>
        <v>74352697.230000004</v>
      </c>
      <c r="U61">
        <f>'Formato 5'!G74</f>
        <v>74352697.230000004</v>
      </c>
    </row>
    <row r="62" spans="1:21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0</v>
      </c>
      <c r="Q62">
        <f>'Formato 5'!C75</f>
        <v>127102531.73</v>
      </c>
      <c r="R62">
        <f>'Formato 5'!D75</f>
        <v>127102531.73</v>
      </c>
      <c r="S62">
        <f>'Formato 5'!E75</f>
        <v>119871415.67</v>
      </c>
      <c r="T62">
        <f>'Formato 5'!F75</f>
        <v>119871415.67</v>
      </c>
      <c r="U62">
        <f>'Formato 5'!G75</f>
        <v>119871415.67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topLeftCell="B70" zoomScale="120" zoomScaleNormal="120" zoomScalePageLayoutView="90" workbookViewId="0">
      <selection activeCell="G84" sqref="B84:G84"/>
    </sheetView>
  </sheetViews>
  <sheetFormatPr baseColWidth="10" defaultColWidth="10.7109375" defaultRowHeight="15" zeroHeight="1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>
      <c r="A1" s="294" t="s">
        <v>3277</v>
      </c>
      <c r="B1" s="293"/>
      <c r="C1" s="293"/>
      <c r="D1" s="293"/>
      <c r="E1" s="293"/>
      <c r="F1" s="293"/>
      <c r="G1" s="293"/>
    </row>
    <row r="2" spans="1:7">
      <c r="A2" s="297" t="str">
        <f>ENTE_PUBLICO_A</f>
        <v>Municipio de Valle de Santiago, Gto., Gobierno del Estado de Guanajuato (a)</v>
      </c>
      <c r="B2" s="297"/>
      <c r="C2" s="297"/>
      <c r="D2" s="297"/>
      <c r="E2" s="297"/>
      <c r="F2" s="297"/>
      <c r="G2" s="297"/>
    </row>
    <row r="3" spans="1:7">
      <c r="A3" s="298" t="s">
        <v>277</v>
      </c>
      <c r="B3" s="298"/>
      <c r="C3" s="298"/>
      <c r="D3" s="298"/>
      <c r="E3" s="298"/>
      <c r="F3" s="298"/>
      <c r="G3" s="298"/>
    </row>
    <row r="4" spans="1:7">
      <c r="A4" s="298" t="s">
        <v>278</v>
      </c>
      <c r="B4" s="298"/>
      <c r="C4" s="298"/>
      <c r="D4" s="298"/>
      <c r="E4" s="298"/>
      <c r="F4" s="298"/>
      <c r="G4" s="298"/>
    </row>
    <row r="5" spans="1:7">
      <c r="A5" s="299" t="str">
        <f>TRIMESTRE</f>
        <v>Del 1 de enero al 31 de diciembre de 2020 (b)</v>
      </c>
      <c r="B5" s="299"/>
      <c r="C5" s="299"/>
      <c r="D5" s="299"/>
      <c r="E5" s="299"/>
      <c r="F5" s="299"/>
      <c r="G5" s="299"/>
    </row>
    <row r="6" spans="1:7">
      <c r="A6" s="291" t="s">
        <v>118</v>
      </c>
      <c r="B6" s="291"/>
      <c r="C6" s="291"/>
      <c r="D6" s="291"/>
      <c r="E6" s="291"/>
      <c r="F6" s="291"/>
      <c r="G6" s="291"/>
    </row>
    <row r="7" spans="1:7" ht="15" customHeight="1">
      <c r="A7" s="295" t="s">
        <v>0</v>
      </c>
      <c r="B7" s="295" t="s">
        <v>279</v>
      </c>
      <c r="C7" s="295"/>
      <c r="D7" s="295"/>
      <c r="E7" s="295"/>
      <c r="F7" s="295"/>
      <c r="G7" s="296" t="s">
        <v>280</v>
      </c>
    </row>
    <row r="8" spans="1:7" ht="30">
      <c r="A8" s="295"/>
      <c r="B8" s="43" t="s">
        <v>281</v>
      </c>
      <c r="C8" s="43" t="s">
        <v>282</v>
      </c>
      <c r="D8" s="43" t="s">
        <v>283</v>
      </c>
      <c r="E8" s="43" t="s">
        <v>167</v>
      </c>
      <c r="F8" s="43" t="s">
        <v>284</v>
      </c>
      <c r="G8" s="295"/>
    </row>
    <row r="9" spans="1:7">
      <c r="A9" s="70" t="s">
        <v>285</v>
      </c>
      <c r="B9" s="213">
        <f t="shared" ref="B9:G9" si="0">SUM(B10,B18,B28,B38,B48,B58,B62,B71,B75)</f>
        <v>213259000</v>
      </c>
      <c r="C9" s="213">
        <f t="shared" si="0"/>
        <v>55906281.499999993</v>
      </c>
      <c r="D9" s="213">
        <f t="shared" si="0"/>
        <v>269165281.5</v>
      </c>
      <c r="E9" s="213">
        <f t="shared" si="0"/>
        <v>239780577.92999998</v>
      </c>
      <c r="F9" s="213">
        <f t="shared" si="0"/>
        <v>233338295.14000002</v>
      </c>
      <c r="G9" s="213">
        <f t="shared" si="0"/>
        <v>29384703.569999993</v>
      </c>
    </row>
    <row r="10" spans="1:7">
      <c r="A10" s="71" t="s">
        <v>286</v>
      </c>
      <c r="B10" s="214">
        <f>SUM(B11:B17)</f>
        <v>105603672.89999999</v>
      </c>
      <c r="C10" s="214">
        <f t="shared" ref="C10:G10" si="1">SUM(C11:C17)</f>
        <v>1629682.159999995</v>
      </c>
      <c r="D10" s="214">
        <f t="shared" si="1"/>
        <v>107233355.05999999</v>
      </c>
      <c r="E10" s="214">
        <f t="shared" si="1"/>
        <v>100364496.08999999</v>
      </c>
      <c r="F10" s="214">
        <f t="shared" si="1"/>
        <v>99545795.079999998</v>
      </c>
      <c r="G10" s="214">
        <f t="shared" si="1"/>
        <v>6868858.9699999904</v>
      </c>
    </row>
    <row r="11" spans="1:7">
      <c r="A11" s="72" t="s">
        <v>287</v>
      </c>
      <c r="B11" s="212">
        <v>68112293.409999996</v>
      </c>
      <c r="C11" s="212">
        <f t="shared" ref="C11:C17" si="2">D11-B11</f>
        <v>-49250.010000005364</v>
      </c>
      <c r="D11" s="212">
        <v>68063043.399999991</v>
      </c>
      <c r="E11" s="212">
        <v>63720419.25</v>
      </c>
      <c r="F11" s="212">
        <v>63716784.07</v>
      </c>
      <c r="G11" s="212">
        <f>D11-E11</f>
        <v>4342624.1499999911</v>
      </c>
    </row>
    <row r="12" spans="1:7">
      <c r="A12" s="72" t="s">
        <v>288</v>
      </c>
      <c r="B12" s="212">
        <v>1600000</v>
      </c>
      <c r="C12" s="212">
        <f t="shared" si="2"/>
        <v>2020007.69</v>
      </c>
      <c r="D12" s="212">
        <v>3620007.69</v>
      </c>
      <c r="E12" s="212">
        <v>3346202.75</v>
      </c>
      <c r="F12" s="212">
        <v>3346202.75</v>
      </c>
      <c r="G12" s="212">
        <f t="shared" ref="G12:G15" si="3">D12-E12</f>
        <v>273804.93999999994</v>
      </c>
    </row>
    <row r="13" spans="1:7">
      <c r="A13" s="72" t="s">
        <v>289</v>
      </c>
      <c r="B13" s="212">
        <v>14720248</v>
      </c>
      <c r="C13" s="212">
        <f t="shared" si="2"/>
        <v>-341075.51999999955</v>
      </c>
      <c r="D13" s="212">
        <v>14379172.48</v>
      </c>
      <c r="E13" s="212">
        <v>13254005.24</v>
      </c>
      <c r="F13" s="212">
        <v>13216805.199999999</v>
      </c>
      <c r="G13" s="212">
        <f t="shared" si="3"/>
        <v>1125167.2400000002</v>
      </c>
    </row>
    <row r="14" spans="1:7">
      <c r="A14" s="72" t="s">
        <v>290</v>
      </c>
      <c r="B14" s="212">
        <v>4700000</v>
      </c>
      <c r="C14" s="212">
        <f t="shared" si="2"/>
        <v>330000</v>
      </c>
      <c r="D14" s="212">
        <v>5030000</v>
      </c>
      <c r="E14" s="212">
        <v>4842547.38</v>
      </c>
      <c r="F14" s="212">
        <v>4391256.84</v>
      </c>
      <c r="G14" s="212">
        <f t="shared" si="3"/>
        <v>187452.62000000011</v>
      </c>
    </row>
    <row r="15" spans="1:7">
      <c r="A15" s="72" t="s">
        <v>291</v>
      </c>
      <c r="B15" s="212">
        <v>16471131.49</v>
      </c>
      <c r="C15" s="212">
        <f t="shared" si="2"/>
        <v>-330000</v>
      </c>
      <c r="D15" s="212">
        <v>16141131.49</v>
      </c>
      <c r="E15" s="212">
        <v>15201321.470000001</v>
      </c>
      <c r="F15" s="212">
        <v>14874746.220000001</v>
      </c>
      <c r="G15" s="212">
        <f t="shared" si="3"/>
        <v>939810.01999999955</v>
      </c>
    </row>
    <row r="16" spans="1:7">
      <c r="A16" s="72" t="s">
        <v>292</v>
      </c>
      <c r="B16" s="212">
        <v>0</v>
      </c>
      <c r="C16" s="212">
        <f t="shared" si="2"/>
        <v>0</v>
      </c>
      <c r="D16" s="212">
        <v>0</v>
      </c>
      <c r="E16" s="212">
        <v>0</v>
      </c>
      <c r="F16" s="212">
        <v>0</v>
      </c>
      <c r="G16" s="212">
        <v>0</v>
      </c>
    </row>
    <row r="17" spans="1:7">
      <c r="A17" s="72" t="s">
        <v>293</v>
      </c>
      <c r="B17" s="212">
        <v>0</v>
      </c>
      <c r="C17" s="212">
        <f t="shared" si="2"/>
        <v>0</v>
      </c>
      <c r="D17" s="212">
        <v>0</v>
      </c>
      <c r="E17" s="212">
        <v>0</v>
      </c>
      <c r="F17" s="212">
        <v>0</v>
      </c>
      <c r="G17" s="212">
        <v>0</v>
      </c>
    </row>
    <row r="18" spans="1:7">
      <c r="A18" s="71" t="s">
        <v>294</v>
      </c>
      <c r="B18" s="214">
        <f>SUM(B19:B27)</f>
        <v>12905587</v>
      </c>
      <c r="C18" s="214">
        <f t="shared" ref="C18:G18" si="4">SUM(C19:C27)</f>
        <v>4562292.04</v>
      </c>
      <c r="D18" s="214">
        <f t="shared" si="4"/>
        <v>17467879.040000003</v>
      </c>
      <c r="E18" s="214">
        <f t="shared" si="4"/>
        <v>13872524.200000001</v>
      </c>
      <c r="F18" s="214">
        <f t="shared" si="4"/>
        <v>13636784.16</v>
      </c>
      <c r="G18" s="214">
        <f t="shared" si="4"/>
        <v>3595354.84</v>
      </c>
    </row>
    <row r="19" spans="1:7">
      <c r="A19" s="72" t="s">
        <v>295</v>
      </c>
      <c r="B19" s="212">
        <v>3187700</v>
      </c>
      <c r="C19" s="212">
        <f t="shared" ref="C19:C27" si="5">D19-B19</f>
        <v>868878.64999999991</v>
      </c>
      <c r="D19" s="212">
        <v>4056578.65</v>
      </c>
      <c r="E19" s="212">
        <v>3353636.97</v>
      </c>
      <c r="F19" s="212">
        <v>3350259.28</v>
      </c>
      <c r="G19" s="212">
        <f t="shared" ref="G19:G27" si="6">D19-E19</f>
        <v>702941.6799999997</v>
      </c>
    </row>
    <row r="20" spans="1:7">
      <c r="A20" s="72" t="s">
        <v>296</v>
      </c>
      <c r="B20" s="212">
        <v>641900</v>
      </c>
      <c r="C20" s="212">
        <f t="shared" si="5"/>
        <v>105322</v>
      </c>
      <c r="D20" s="212">
        <v>747222</v>
      </c>
      <c r="E20" s="212">
        <v>556262.02</v>
      </c>
      <c r="F20" s="212">
        <v>554465.03</v>
      </c>
      <c r="G20" s="212">
        <f t="shared" si="6"/>
        <v>190959.97999999998</v>
      </c>
    </row>
    <row r="21" spans="1:7">
      <c r="A21" s="72" t="s">
        <v>297</v>
      </c>
      <c r="B21" s="212">
        <v>6000</v>
      </c>
      <c r="C21" s="212">
        <f t="shared" si="5"/>
        <v>-6000</v>
      </c>
      <c r="D21" s="212">
        <v>0</v>
      </c>
      <c r="E21" s="212">
        <v>0</v>
      </c>
      <c r="F21" s="212">
        <v>0</v>
      </c>
      <c r="G21" s="212">
        <f t="shared" si="6"/>
        <v>0</v>
      </c>
    </row>
    <row r="22" spans="1:7">
      <c r="A22" s="72" t="s">
        <v>298</v>
      </c>
      <c r="B22" s="212">
        <v>1272300</v>
      </c>
      <c r="C22" s="212">
        <f t="shared" si="5"/>
        <v>3112493.51</v>
      </c>
      <c r="D22" s="212">
        <v>4384793.51</v>
      </c>
      <c r="E22" s="212">
        <v>3424226.03</v>
      </c>
      <c r="F22" s="212">
        <v>3424226.03</v>
      </c>
      <c r="G22" s="212">
        <f t="shared" si="6"/>
        <v>960567.48</v>
      </c>
    </row>
    <row r="23" spans="1:7">
      <c r="A23" s="72" t="s">
        <v>299</v>
      </c>
      <c r="B23" s="212">
        <v>923187</v>
      </c>
      <c r="C23" s="212">
        <f t="shared" si="5"/>
        <v>-154157.85999999999</v>
      </c>
      <c r="D23" s="212">
        <v>769029.14</v>
      </c>
      <c r="E23" s="212">
        <v>580400.63</v>
      </c>
      <c r="F23" s="212">
        <v>580400.63</v>
      </c>
      <c r="G23" s="212">
        <f t="shared" si="6"/>
        <v>188628.51</v>
      </c>
    </row>
    <row r="24" spans="1:7">
      <c r="A24" s="72" t="s">
        <v>300</v>
      </c>
      <c r="B24" s="212">
        <v>3809000</v>
      </c>
      <c r="C24" s="212">
        <f t="shared" si="5"/>
        <v>-512278.66999999993</v>
      </c>
      <c r="D24" s="212">
        <v>3296721.33</v>
      </c>
      <c r="E24" s="212">
        <v>2422429.19</v>
      </c>
      <c r="F24" s="212">
        <v>2307753.63</v>
      </c>
      <c r="G24" s="212">
        <f t="shared" si="6"/>
        <v>874292.14000000013</v>
      </c>
    </row>
    <row r="25" spans="1:7">
      <c r="A25" s="72" t="s">
        <v>301</v>
      </c>
      <c r="B25" s="212">
        <v>1743600</v>
      </c>
      <c r="C25" s="212">
        <f t="shared" si="5"/>
        <v>693041.14999999991</v>
      </c>
      <c r="D25" s="212">
        <v>2436641.15</v>
      </c>
      <c r="E25" s="212">
        <v>2097005.55</v>
      </c>
      <c r="F25" s="212">
        <v>1981115.75</v>
      </c>
      <c r="G25" s="212">
        <f t="shared" si="6"/>
        <v>339635.59999999986</v>
      </c>
    </row>
    <row r="26" spans="1:7">
      <c r="A26" s="72" t="s">
        <v>302</v>
      </c>
      <c r="B26" s="212">
        <v>0</v>
      </c>
      <c r="C26" s="212">
        <f t="shared" si="5"/>
        <v>0</v>
      </c>
      <c r="D26" s="212">
        <v>0</v>
      </c>
      <c r="E26" s="212">
        <v>0</v>
      </c>
      <c r="F26" s="212">
        <v>0</v>
      </c>
      <c r="G26" s="212">
        <v>0</v>
      </c>
    </row>
    <row r="27" spans="1:7">
      <c r="A27" s="72" t="s">
        <v>303</v>
      </c>
      <c r="B27" s="212">
        <v>1321900</v>
      </c>
      <c r="C27" s="212">
        <f t="shared" si="5"/>
        <v>454993.26</v>
      </c>
      <c r="D27" s="212">
        <v>1776893.26</v>
      </c>
      <c r="E27" s="212">
        <v>1438563.81</v>
      </c>
      <c r="F27" s="212">
        <v>1438563.81</v>
      </c>
      <c r="G27" s="212">
        <f t="shared" si="6"/>
        <v>338329.44999999995</v>
      </c>
    </row>
    <row r="28" spans="1:7">
      <c r="A28" s="71" t="s">
        <v>304</v>
      </c>
      <c r="B28" s="214">
        <f t="shared" ref="B28:G28" si="7">SUM(B29:B37)</f>
        <v>41313238.100000001</v>
      </c>
      <c r="C28" s="214">
        <f t="shared" si="7"/>
        <v>3722784.8200000003</v>
      </c>
      <c r="D28" s="214">
        <f t="shared" si="7"/>
        <v>45036022.920000002</v>
      </c>
      <c r="E28" s="214">
        <f t="shared" si="7"/>
        <v>36651769.5</v>
      </c>
      <c r="F28" s="214">
        <f t="shared" si="7"/>
        <v>35892000.57</v>
      </c>
      <c r="G28" s="214">
        <f t="shared" si="7"/>
        <v>8384253.4200000018</v>
      </c>
    </row>
    <row r="29" spans="1:7">
      <c r="A29" s="72" t="s">
        <v>305</v>
      </c>
      <c r="B29" s="212">
        <v>14033900</v>
      </c>
      <c r="C29" s="212">
        <f t="shared" ref="C29:C37" si="8">D29-B29</f>
        <v>2133260</v>
      </c>
      <c r="D29" s="212">
        <v>16167160</v>
      </c>
      <c r="E29" s="212">
        <v>15550077.279999999</v>
      </c>
      <c r="F29" s="212">
        <v>15545798.279999999</v>
      </c>
      <c r="G29" s="212">
        <f t="shared" ref="G29:G37" si="9">D29-E29</f>
        <v>617082.72000000067</v>
      </c>
    </row>
    <row r="30" spans="1:7">
      <c r="A30" s="72" t="s">
        <v>306</v>
      </c>
      <c r="B30" s="212">
        <v>615000</v>
      </c>
      <c r="C30" s="212">
        <f t="shared" si="8"/>
        <v>364018.68999999994</v>
      </c>
      <c r="D30" s="212">
        <v>979018.69</v>
      </c>
      <c r="E30" s="212">
        <v>872381.56</v>
      </c>
      <c r="F30" s="212">
        <v>834949.73</v>
      </c>
      <c r="G30" s="212">
        <f t="shared" si="9"/>
        <v>106637.12999999989</v>
      </c>
    </row>
    <row r="31" spans="1:7">
      <c r="A31" s="72" t="s">
        <v>307</v>
      </c>
      <c r="B31" s="212">
        <v>5261269.0999999996</v>
      </c>
      <c r="C31" s="212">
        <f t="shared" si="8"/>
        <v>5228142.4500000011</v>
      </c>
      <c r="D31" s="212">
        <v>10489411.550000001</v>
      </c>
      <c r="E31" s="212">
        <v>8702489.1899999995</v>
      </c>
      <c r="F31" s="212">
        <v>8468790.0999999996</v>
      </c>
      <c r="G31" s="212">
        <f t="shared" si="9"/>
        <v>1786922.3600000013</v>
      </c>
    </row>
    <row r="32" spans="1:7">
      <c r="A32" s="72" t="s">
        <v>308</v>
      </c>
      <c r="B32" s="212">
        <v>416000</v>
      </c>
      <c r="C32" s="212">
        <f t="shared" si="8"/>
        <v>655595.23</v>
      </c>
      <c r="D32" s="212">
        <v>1071595.23</v>
      </c>
      <c r="E32" s="212">
        <v>756288.33</v>
      </c>
      <c r="F32" s="212">
        <v>711950.46</v>
      </c>
      <c r="G32" s="212">
        <f t="shared" si="9"/>
        <v>315306.90000000002</v>
      </c>
    </row>
    <row r="33" spans="1:7">
      <c r="A33" s="72" t="s">
        <v>309</v>
      </c>
      <c r="B33" s="212">
        <v>623400</v>
      </c>
      <c r="C33" s="212">
        <f t="shared" si="8"/>
        <v>-29196.619999999995</v>
      </c>
      <c r="D33" s="212">
        <v>594203.38</v>
      </c>
      <c r="E33" s="212">
        <v>381933</v>
      </c>
      <c r="F33" s="212">
        <v>381933</v>
      </c>
      <c r="G33" s="212">
        <f t="shared" si="9"/>
        <v>212270.38</v>
      </c>
    </row>
    <row r="34" spans="1:7">
      <c r="A34" s="72" t="s">
        <v>310</v>
      </c>
      <c r="B34" s="212">
        <v>1978500</v>
      </c>
      <c r="C34" s="212">
        <f t="shared" si="8"/>
        <v>417742</v>
      </c>
      <c r="D34" s="212">
        <v>2396242</v>
      </c>
      <c r="E34" s="212">
        <v>2005478.8</v>
      </c>
      <c r="F34" s="212">
        <v>1938327.58</v>
      </c>
      <c r="G34" s="212">
        <f t="shared" si="9"/>
        <v>390763.19999999995</v>
      </c>
    </row>
    <row r="35" spans="1:7">
      <c r="A35" s="72" t="s">
        <v>311</v>
      </c>
      <c r="B35" s="212">
        <v>527200</v>
      </c>
      <c r="C35" s="212">
        <f t="shared" si="8"/>
        <v>13521</v>
      </c>
      <c r="D35" s="212">
        <v>540721</v>
      </c>
      <c r="E35" s="212">
        <v>106869.94</v>
      </c>
      <c r="F35" s="212">
        <v>106869.94</v>
      </c>
      <c r="G35" s="212">
        <f t="shared" si="9"/>
        <v>433851.06</v>
      </c>
    </row>
    <row r="36" spans="1:7">
      <c r="A36" s="72" t="s">
        <v>312</v>
      </c>
      <c r="B36" s="212">
        <v>4475000</v>
      </c>
      <c r="C36" s="212">
        <f t="shared" si="8"/>
        <v>-1933046.0099999998</v>
      </c>
      <c r="D36" s="212">
        <v>2541953.9900000002</v>
      </c>
      <c r="E36" s="212">
        <v>953099.8</v>
      </c>
      <c r="F36" s="212">
        <v>923623.02</v>
      </c>
      <c r="G36" s="212">
        <f t="shared" si="9"/>
        <v>1588854.1900000002</v>
      </c>
    </row>
    <row r="37" spans="1:7">
      <c r="A37" s="72" t="s">
        <v>313</v>
      </c>
      <c r="B37" s="212">
        <v>13382969</v>
      </c>
      <c r="C37" s="212">
        <f t="shared" si="8"/>
        <v>-3127251.92</v>
      </c>
      <c r="D37" s="212">
        <v>10255717.08</v>
      </c>
      <c r="E37" s="212">
        <v>7323151.5999999996</v>
      </c>
      <c r="F37" s="212">
        <v>6979758.46</v>
      </c>
      <c r="G37" s="212">
        <f t="shared" si="9"/>
        <v>2932565.4800000004</v>
      </c>
    </row>
    <row r="38" spans="1:7">
      <c r="A38" s="71" t="s">
        <v>314</v>
      </c>
      <c r="B38" s="214">
        <f>SUM(B39:B47)</f>
        <v>39095202</v>
      </c>
      <c r="C38" s="214">
        <f t="shared" ref="C38:G38" si="10">SUM(C39:C47)</f>
        <v>18739576.399999999</v>
      </c>
      <c r="D38" s="214">
        <f t="shared" si="10"/>
        <v>57834778.399999999</v>
      </c>
      <c r="E38" s="214">
        <f t="shared" si="10"/>
        <v>54729940</v>
      </c>
      <c r="F38" s="214">
        <f t="shared" si="10"/>
        <v>51384288.560000002</v>
      </c>
      <c r="G38" s="214">
        <f t="shared" si="10"/>
        <v>3104838.4000000013</v>
      </c>
    </row>
    <row r="39" spans="1:7">
      <c r="A39" s="72" t="s">
        <v>315</v>
      </c>
      <c r="B39" s="212">
        <v>0</v>
      </c>
      <c r="C39" s="212">
        <f t="shared" ref="C39:C47" si="11">D39-B39</f>
        <v>0</v>
      </c>
      <c r="D39" s="212">
        <v>0</v>
      </c>
      <c r="E39" s="212">
        <v>0</v>
      </c>
      <c r="F39" s="212">
        <v>0</v>
      </c>
      <c r="G39" s="212">
        <v>0</v>
      </c>
    </row>
    <row r="40" spans="1:7">
      <c r="A40" s="72" t="s">
        <v>316</v>
      </c>
      <c r="B40" s="212">
        <v>15471412</v>
      </c>
      <c r="C40" s="212">
        <f t="shared" si="11"/>
        <v>89035.029999999329</v>
      </c>
      <c r="D40" s="212">
        <v>15560447.029999999</v>
      </c>
      <c r="E40" s="212">
        <v>15417803.029999999</v>
      </c>
      <c r="F40" s="212">
        <v>15417803.029999999</v>
      </c>
      <c r="G40" s="212">
        <f t="shared" ref="G40:G47" si="12">D40-E40</f>
        <v>142644</v>
      </c>
    </row>
    <row r="41" spans="1:7">
      <c r="A41" s="72" t="s">
        <v>317</v>
      </c>
      <c r="B41" s="212">
        <v>20000</v>
      </c>
      <c r="C41" s="212">
        <f t="shared" si="11"/>
        <v>5306179.59</v>
      </c>
      <c r="D41" s="212">
        <v>5326179.59</v>
      </c>
      <c r="E41" s="212">
        <v>5316060.8600000003</v>
      </c>
      <c r="F41" s="212">
        <v>5316060.8600000003</v>
      </c>
      <c r="G41" s="212">
        <f t="shared" si="12"/>
        <v>10118.729999999516</v>
      </c>
    </row>
    <row r="42" spans="1:7">
      <c r="A42" s="72" t="s">
        <v>318</v>
      </c>
      <c r="B42" s="212">
        <v>15004000</v>
      </c>
      <c r="C42" s="212">
        <f t="shared" si="11"/>
        <v>13401978.780000001</v>
      </c>
      <c r="D42" s="212">
        <v>28405978.780000001</v>
      </c>
      <c r="E42" s="212">
        <v>26483310.609999999</v>
      </c>
      <c r="F42" s="212">
        <v>23137659.170000002</v>
      </c>
      <c r="G42" s="212">
        <f t="shared" si="12"/>
        <v>1922668.1700000018</v>
      </c>
    </row>
    <row r="43" spans="1:7">
      <c r="A43" s="72" t="s">
        <v>319</v>
      </c>
      <c r="B43" s="212">
        <v>8354790</v>
      </c>
      <c r="C43" s="212">
        <f t="shared" si="11"/>
        <v>-92617</v>
      </c>
      <c r="D43" s="212">
        <v>8262173</v>
      </c>
      <c r="E43" s="212">
        <v>7330565.5</v>
      </c>
      <c r="F43" s="212">
        <v>7330565.5</v>
      </c>
      <c r="G43" s="212">
        <f t="shared" si="12"/>
        <v>931607.5</v>
      </c>
    </row>
    <row r="44" spans="1:7">
      <c r="A44" s="72" t="s">
        <v>320</v>
      </c>
      <c r="B44" s="212">
        <v>0</v>
      </c>
      <c r="C44" s="212">
        <f t="shared" si="11"/>
        <v>0</v>
      </c>
      <c r="D44" s="212">
        <v>0</v>
      </c>
      <c r="E44" s="212">
        <v>0</v>
      </c>
      <c r="F44" s="212">
        <v>0</v>
      </c>
      <c r="G44" s="212">
        <v>0</v>
      </c>
    </row>
    <row r="45" spans="1:7">
      <c r="A45" s="72" t="s">
        <v>321</v>
      </c>
      <c r="B45" s="212">
        <v>0</v>
      </c>
      <c r="C45" s="212">
        <f t="shared" si="11"/>
        <v>0</v>
      </c>
      <c r="D45" s="212">
        <v>0</v>
      </c>
      <c r="E45" s="212">
        <v>0</v>
      </c>
      <c r="F45" s="212">
        <v>0</v>
      </c>
      <c r="G45" s="212">
        <v>0</v>
      </c>
    </row>
    <row r="46" spans="1:7">
      <c r="A46" s="72" t="s">
        <v>322</v>
      </c>
      <c r="B46" s="212">
        <v>0</v>
      </c>
      <c r="C46" s="212">
        <f t="shared" si="11"/>
        <v>0</v>
      </c>
      <c r="D46" s="212">
        <v>0</v>
      </c>
      <c r="E46" s="212">
        <v>0</v>
      </c>
      <c r="F46" s="212">
        <v>0</v>
      </c>
      <c r="G46" s="212">
        <v>0</v>
      </c>
    </row>
    <row r="47" spans="1:7">
      <c r="A47" s="72" t="s">
        <v>323</v>
      </c>
      <c r="B47" s="212">
        <v>245000</v>
      </c>
      <c r="C47" s="212">
        <f t="shared" si="11"/>
        <v>35000</v>
      </c>
      <c r="D47" s="212">
        <v>280000</v>
      </c>
      <c r="E47" s="212">
        <v>182200</v>
      </c>
      <c r="F47" s="212">
        <v>182200</v>
      </c>
      <c r="G47" s="212">
        <f t="shared" si="12"/>
        <v>97800</v>
      </c>
    </row>
    <row r="48" spans="1:7">
      <c r="A48" s="71" t="s">
        <v>324</v>
      </c>
      <c r="B48" s="214">
        <f t="shared" ref="B48:G48" si="13">SUM(B49:B57)</f>
        <v>4941300</v>
      </c>
      <c r="C48" s="214">
        <f t="shared" si="13"/>
        <v>-2277104.6400000001</v>
      </c>
      <c r="D48" s="214">
        <f t="shared" si="13"/>
        <v>2664195.36</v>
      </c>
      <c r="E48" s="214">
        <f t="shared" si="13"/>
        <v>1930965.4200000002</v>
      </c>
      <c r="F48" s="214">
        <f t="shared" si="13"/>
        <v>1898695.47</v>
      </c>
      <c r="G48" s="214">
        <f t="shared" si="13"/>
        <v>733229.93999999983</v>
      </c>
    </row>
    <row r="49" spans="1:7">
      <c r="A49" s="72" t="s">
        <v>325</v>
      </c>
      <c r="B49" s="212">
        <v>1341200</v>
      </c>
      <c r="C49" s="212">
        <f t="shared" ref="C49:C57" si="14">D49-B49</f>
        <v>615144.35999999987</v>
      </c>
      <c r="D49" s="212">
        <v>1956344.3599999999</v>
      </c>
      <c r="E49" s="212">
        <v>1465406.51</v>
      </c>
      <c r="F49" s="212">
        <v>1433136.56</v>
      </c>
      <c r="G49" s="212">
        <f t="shared" ref="G49:G57" si="15">D49-E49</f>
        <v>490937.84999999986</v>
      </c>
    </row>
    <row r="50" spans="1:7">
      <c r="A50" s="72" t="s">
        <v>326</v>
      </c>
      <c r="B50" s="212">
        <v>270000</v>
      </c>
      <c r="C50" s="212">
        <f t="shared" si="14"/>
        <v>-10349</v>
      </c>
      <c r="D50" s="212">
        <v>259651</v>
      </c>
      <c r="E50" s="212">
        <v>103246.38</v>
      </c>
      <c r="F50" s="212">
        <v>103246.38</v>
      </c>
      <c r="G50" s="212">
        <f t="shared" si="15"/>
        <v>156404.62</v>
      </c>
    </row>
    <row r="51" spans="1:7">
      <c r="A51" s="72" t="s">
        <v>327</v>
      </c>
      <c r="B51" s="212">
        <v>0</v>
      </c>
      <c r="C51" s="212">
        <f t="shared" si="14"/>
        <v>0</v>
      </c>
      <c r="D51" s="212">
        <v>0</v>
      </c>
      <c r="E51" s="212">
        <v>0</v>
      </c>
      <c r="F51" s="212">
        <v>0</v>
      </c>
      <c r="G51" s="212">
        <v>0</v>
      </c>
    </row>
    <row r="52" spans="1:7">
      <c r="A52" s="72" t="s">
        <v>328</v>
      </c>
      <c r="B52" s="212">
        <v>3000000</v>
      </c>
      <c r="C52" s="212">
        <f t="shared" si="14"/>
        <v>-2860000</v>
      </c>
      <c r="D52" s="212">
        <v>140000</v>
      </c>
      <c r="E52" s="212">
        <v>135960</v>
      </c>
      <c r="F52" s="212">
        <v>135960</v>
      </c>
      <c r="G52" s="212">
        <f t="shared" si="15"/>
        <v>4040</v>
      </c>
    </row>
    <row r="53" spans="1:7">
      <c r="A53" s="72" t="s">
        <v>329</v>
      </c>
      <c r="B53" s="212">
        <v>0</v>
      </c>
      <c r="C53" s="212">
        <f t="shared" si="14"/>
        <v>0</v>
      </c>
      <c r="D53" s="212">
        <v>0</v>
      </c>
      <c r="E53" s="212">
        <v>0</v>
      </c>
      <c r="F53" s="212">
        <v>0</v>
      </c>
      <c r="G53" s="212">
        <v>0</v>
      </c>
    </row>
    <row r="54" spans="1:7">
      <c r="A54" s="72" t="s">
        <v>330</v>
      </c>
      <c r="B54" s="212">
        <v>318100</v>
      </c>
      <c r="C54" s="212">
        <f t="shared" si="14"/>
        <v>-10900</v>
      </c>
      <c r="D54" s="212">
        <v>307200</v>
      </c>
      <c r="E54" s="212">
        <v>226352.53</v>
      </c>
      <c r="F54" s="212">
        <v>226352.53</v>
      </c>
      <c r="G54" s="212">
        <f t="shared" si="15"/>
        <v>80847.47</v>
      </c>
    </row>
    <row r="55" spans="1:7">
      <c r="A55" s="72" t="s">
        <v>331</v>
      </c>
      <c r="B55" s="212">
        <v>0</v>
      </c>
      <c r="C55" s="212">
        <f t="shared" si="14"/>
        <v>0</v>
      </c>
      <c r="D55" s="212">
        <v>0</v>
      </c>
      <c r="E55" s="212">
        <v>0</v>
      </c>
      <c r="F55" s="212">
        <v>0</v>
      </c>
      <c r="G55" s="212">
        <v>0</v>
      </c>
    </row>
    <row r="56" spans="1:7">
      <c r="A56" s="72" t="s">
        <v>332</v>
      </c>
      <c r="B56" s="212">
        <v>0</v>
      </c>
      <c r="C56" s="212">
        <f t="shared" si="14"/>
        <v>0</v>
      </c>
      <c r="D56" s="212">
        <v>0</v>
      </c>
      <c r="E56" s="212">
        <v>0</v>
      </c>
      <c r="F56" s="212">
        <v>0</v>
      </c>
      <c r="G56" s="212">
        <v>0</v>
      </c>
    </row>
    <row r="57" spans="1:7">
      <c r="A57" s="72" t="s">
        <v>333</v>
      </c>
      <c r="B57" s="212">
        <v>12000</v>
      </c>
      <c r="C57" s="212">
        <f t="shared" si="14"/>
        <v>-11000</v>
      </c>
      <c r="D57" s="212">
        <v>1000</v>
      </c>
      <c r="E57" s="212">
        <v>0</v>
      </c>
      <c r="F57" s="212">
        <v>0</v>
      </c>
      <c r="G57" s="212">
        <f t="shared" si="15"/>
        <v>1000</v>
      </c>
    </row>
    <row r="58" spans="1:7">
      <c r="A58" s="71" t="s">
        <v>334</v>
      </c>
      <c r="B58" s="214">
        <f t="shared" ref="B58:G58" si="16">SUM(B59:B61)</f>
        <v>9200000</v>
      </c>
      <c r="C58" s="214">
        <f t="shared" si="16"/>
        <v>22489549.539999999</v>
      </c>
      <c r="D58" s="214">
        <f t="shared" si="16"/>
        <v>31689549.539999999</v>
      </c>
      <c r="E58" s="214">
        <f t="shared" si="16"/>
        <v>26144271.98</v>
      </c>
      <c r="F58" s="214">
        <f t="shared" si="16"/>
        <v>24894120.559999999</v>
      </c>
      <c r="G58" s="214">
        <f t="shared" si="16"/>
        <v>5545277.5599999987</v>
      </c>
    </row>
    <row r="59" spans="1:7">
      <c r="A59" s="72" t="s">
        <v>335</v>
      </c>
      <c r="B59" s="212">
        <v>9200000</v>
      </c>
      <c r="C59" s="212">
        <f t="shared" ref="C59:C61" si="17">D59-B59</f>
        <v>21141402.649999999</v>
      </c>
      <c r="D59" s="212">
        <v>30341402.649999999</v>
      </c>
      <c r="E59" s="212">
        <v>25734721.859999999</v>
      </c>
      <c r="F59" s="212">
        <v>24894120.559999999</v>
      </c>
      <c r="G59" s="212">
        <f t="shared" ref="G59:G60" si="18">D59-E59</f>
        <v>4606680.7899999991</v>
      </c>
    </row>
    <row r="60" spans="1:7">
      <c r="A60" s="72" t="s">
        <v>336</v>
      </c>
      <c r="B60" s="212">
        <v>0</v>
      </c>
      <c r="C60" s="212">
        <f t="shared" si="17"/>
        <v>1348146.89</v>
      </c>
      <c r="D60" s="212">
        <v>1348146.89</v>
      </c>
      <c r="E60" s="212">
        <v>409550.12</v>
      </c>
      <c r="F60" s="212">
        <v>0</v>
      </c>
      <c r="G60" s="212">
        <f t="shared" si="18"/>
        <v>938596.7699999999</v>
      </c>
    </row>
    <row r="61" spans="1:7">
      <c r="A61" s="72" t="s">
        <v>337</v>
      </c>
      <c r="B61" s="212">
        <v>0</v>
      </c>
      <c r="C61" s="212">
        <f t="shared" si="17"/>
        <v>0</v>
      </c>
      <c r="D61" s="212">
        <v>0</v>
      </c>
      <c r="E61" s="212">
        <v>0</v>
      </c>
      <c r="F61" s="212">
        <v>0</v>
      </c>
      <c r="G61" s="212">
        <v>0</v>
      </c>
    </row>
    <row r="62" spans="1:7">
      <c r="A62" s="71" t="s">
        <v>338</v>
      </c>
      <c r="B62" s="214">
        <f>SUM(B63:B67,B69:B70)</f>
        <v>0</v>
      </c>
      <c r="C62" s="214">
        <f t="shared" ref="C62:G62" si="19">SUM(C63:C67,C69:C70)</f>
        <v>0</v>
      </c>
      <c r="D62" s="214">
        <f t="shared" si="19"/>
        <v>0</v>
      </c>
      <c r="E62" s="214">
        <f t="shared" si="19"/>
        <v>0</v>
      </c>
      <c r="F62" s="214">
        <f t="shared" si="19"/>
        <v>0</v>
      </c>
      <c r="G62" s="214">
        <f t="shared" si="19"/>
        <v>0</v>
      </c>
    </row>
    <row r="63" spans="1:7">
      <c r="A63" s="72" t="s">
        <v>339</v>
      </c>
      <c r="B63" s="212">
        <v>0</v>
      </c>
      <c r="C63" s="212">
        <f t="shared" ref="C63:C70" si="20">D63-B63</f>
        <v>0</v>
      </c>
      <c r="D63" s="212">
        <v>0</v>
      </c>
      <c r="E63" s="212">
        <v>0</v>
      </c>
      <c r="F63" s="212">
        <v>0</v>
      </c>
      <c r="G63" s="212">
        <v>0</v>
      </c>
    </row>
    <row r="64" spans="1:7">
      <c r="A64" s="72" t="s">
        <v>340</v>
      </c>
      <c r="B64" s="212">
        <v>0</v>
      </c>
      <c r="C64" s="212">
        <f t="shared" si="20"/>
        <v>0</v>
      </c>
      <c r="D64" s="212">
        <v>0</v>
      </c>
      <c r="E64" s="212">
        <v>0</v>
      </c>
      <c r="F64" s="212">
        <v>0</v>
      </c>
      <c r="G64" s="212">
        <v>0</v>
      </c>
    </row>
    <row r="65" spans="1:7">
      <c r="A65" s="72" t="s">
        <v>341</v>
      </c>
      <c r="B65" s="212">
        <v>0</v>
      </c>
      <c r="C65" s="212">
        <f t="shared" si="20"/>
        <v>0</v>
      </c>
      <c r="D65" s="212">
        <v>0</v>
      </c>
      <c r="E65" s="212">
        <v>0</v>
      </c>
      <c r="F65" s="212">
        <v>0</v>
      </c>
      <c r="G65" s="212">
        <v>0</v>
      </c>
    </row>
    <row r="66" spans="1:7">
      <c r="A66" s="72" t="s">
        <v>342</v>
      </c>
      <c r="B66" s="212">
        <v>0</v>
      </c>
      <c r="C66" s="212">
        <f t="shared" si="20"/>
        <v>0</v>
      </c>
      <c r="D66" s="212">
        <v>0</v>
      </c>
      <c r="E66" s="212">
        <v>0</v>
      </c>
      <c r="F66" s="212">
        <v>0</v>
      </c>
      <c r="G66" s="212">
        <v>0</v>
      </c>
    </row>
    <row r="67" spans="1:7">
      <c r="A67" s="72" t="s">
        <v>343</v>
      </c>
      <c r="B67" s="212">
        <v>0</v>
      </c>
      <c r="C67" s="212">
        <f t="shared" si="20"/>
        <v>0</v>
      </c>
      <c r="D67" s="212">
        <v>0</v>
      </c>
      <c r="E67" s="212">
        <v>0</v>
      </c>
      <c r="F67" s="212">
        <v>0</v>
      </c>
      <c r="G67" s="212">
        <v>0</v>
      </c>
    </row>
    <row r="68" spans="1:7">
      <c r="A68" s="72" t="s">
        <v>3293</v>
      </c>
      <c r="B68" s="212">
        <v>0</v>
      </c>
      <c r="C68" s="212">
        <f t="shared" si="20"/>
        <v>0</v>
      </c>
      <c r="D68" s="212">
        <v>0</v>
      </c>
      <c r="E68" s="212">
        <v>0</v>
      </c>
      <c r="F68" s="212">
        <v>0</v>
      </c>
      <c r="G68" s="212">
        <v>0</v>
      </c>
    </row>
    <row r="69" spans="1:7">
      <c r="A69" s="72" t="s">
        <v>345</v>
      </c>
      <c r="B69" s="212">
        <v>0</v>
      </c>
      <c r="C69" s="212">
        <f t="shared" si="20"/>
        <v>0</v>
      </c>
      <c r="D69" s="212">
        <v>0</v>
      </c>
      <c r="E69" s="212">
        <v>0</v>
      </c>
      <c r="F69" s="212">
        <v>0</v>
      </c>
      <c r="G69" s="212">
        <v>0</v>
      </c>
    </row>
    <row r="70" spans="1:7">
      <c r="A70" s="72" t="s">
        <v>346</v>
      </c>
      <c r="B70" s="212">
        <v>0</v>
      </c>
      <c r="C70" s="212">
        <f t="shared" si="20"/>
        <v>0</v>
      </c>
      <c r="D70" s="212">
        <v>0</v>
      </c>
      <c r="E70" s="212">
        <v>0</v>
      </c>
      <c r="F70" s="212">
        <v>0</v>
      </c>
      <c r="G70" s="212">
        <v>0</v>
      </c>
    </row>
    <row r="71" spans="1:7">
      <c r="A71" s="71" t="s">
        <v>347</v>
      </c>
      <c r="B71" s="214">
        <f>SUM(B72:B74)</f>
        <v>0</v>
      </c>
      <c r="C71" s="214">
        <f t="shared" ref="C71:G71" si="21">SUM(C72:C74)</f>
        <v>7139501.1799999997</v>
      </c>
      <c r="D71" s="214">
        <f t="shared" si="21"/>
        <v>7139501.1799999997</v>
      </c>
      <c r="E71" s="214">
        <f t="shared" si="21"/>
        <v>6086610.7400000002</v>
      </c>
      <c r="F71" s="214">
        <f t="shared" si="21"/>
        <v>6086610.7400000002</v>
      </c>
      <c r="G71" s="214">
        <f t="shared" si="21"/>
        <v>1052890.4399999995</v>
      </c>
    </row>
    <row r="72" spans="1:7">
      <c r="A72" s="72" t="s">
        <v>348</v>
      </c>
      <c r="B72" s="212">
        <v>0</v>
      </c>
      <c r="C72" s="212">
        <f t="shared" ref="C72:C74" si="22">D72-B72</f>
        <v>0</v>
      </c>
      <c r="D72" s="212">
        <v>0</v>
      </c>
      <c r="E72" s="212">
        <v>0</v>
      </c>
      <c r="F72" s="212">
        <v>0</v>
      </c>
      <c r="G72" s="212">
        <v>0</v>
      </c>
    </row>
    <row r="73" spans="1:7">
      <c r="A73" s="72" t="s">
        <v>349</v>
      </c>
      <c r="B73" s="212">
        <v>0</v>
      </c>
      <c r="C73" s="212">
        <f t="shared" si="22"/>
        <v>0</v>
      </c>
      <c r="D73" s="212">
        <v>0</v>
      </c>
      <c r="E73" s="212">
        <v>0</v>
      </c>
      <c r="F73" s="212">
        <v>0</v>
      </c>
      <c r="G73" s="212">
        <v>0</v>
      </c>
    </row>
    <row r="74" spans="1:7">
      <c r="A74" s="72" t="s">
        <v>350</v>
      </c>
      <c r="B74" s="212">
        <v>0</v>
      </c>
      <c r="C74" s="212">
        <f t="shared" si="22"/>
        <v>7139501.1799999997</v>
      </c>
      <c r="D74" s="212">
        <v>7139501.1799999997</v>
      </c>
      <c r="E74" s="212">
        <v>6086610.7400000002</v>
      </c>
      <c r="F74" s="212">
        <v>6086610.7400000002</v>
      </c>
      <c r="G74" s="212">
        <f t="shared" ref="G74" si="23">D74-E74</f>
        <v>1052890.4399999995</v>
      </c>
    </row>
    <row r="75" spans="1:7">
      <c r="A75" s="71" t="s">
        <v>351</v>
      </c>
      <c r="B75" s="214">
        <f t="shared" ref="B75:G75" si="24">SUM(B76:B82)</f>
        <v>200000</v>
      </c>
      <c r="C75" s="214">
        <f t="shared" si="24"/>
        <v>-100000</v>
      </c>
      <c r="D75" s="214">
        <f t="shared" si="24"/>
        <v>100000</v>
      </c>
      <c r="E75" s="214">
        <f t="shared" si="24"/>
        <v>0</v>
      </c>
      <c r="F75" s="214">
        <f t="shared" si="24"/>
        <v>0</v>
      </c>
      <c r="G75" s="214">
        <f t="shared" si="24"/>
        <v>100000</v>
      </c>
    </row>
    <row r="76" spans="1:7">
      <c r="A76" s="72" t="s">
        <v>352</v>
      </c>
      <c r="B76" s="212">
        <v>0</v>
      </c>
      <c r="C76" s="212">
        <f t="shared" ref="C76:C82" si="25">D76-B76</f>
        <v>0</v>
      </c>
      <c r="D76" s="212">
        <v>0</v>
      </c>
      <c r="E76" s="212">
        <v>0</v>
      </c>
      <c r="F76" s="212">
        <v>0</v>
      </c>
      <c r="G76" s="212">
        <v>0</v>
      </c>
    </row>
    <row r="77" spans="1:7">
      <c r="A77" s="72" t="s">
        <v>353</v>
      </c>
      <c r="B77" s="212">
        <v>200000</v>
      </c>
      <c r="C77" s="212">
        <f t="shared" si="25"/>
        <v>-100000</v>
      </c>
      <c r="D77" s="212">
        <v>100000</v>
      </c>
      <c r="E77" s="212">
        <v>0</v>
      </c>
      <c r="F77" s="212">
        <v>0</v>
      </c>
      <c r="G77" s="212">
        <f t="shared" ref="G77" si="26">D77-E77</f>
        <v>100000</v>
      </c>
    </row>
    <row r="78" spans="1:7">
      <c r="A78" s="72" t="s">
        <v>354</v>
      </c>
      <c r="B78" s="212">
        <v>0</v>
      </c>
      <c r="C78" s="212">
        <f t="shared" si="25"/>
        <v>0</v>
      </c>
      <c r="D78" s="212">
        <v>0</v>
      </c>
      <c r="E78" s="212">
        <v>0</v>
      </c>
      <c r="F78" s="212">
        <v>0</v>
      </c>
      <c r="G78" s="212">
        <v>0</v>
      </c>
    </row>
    <row r="79" spans="1:7">
      <c r="A79" s="72" t="s">
        <v>355</v>
      </c>
      <c r="B79" s="212">
        <v>0</v>
      </c>
      <c r="C79" s="212">
        <f t="shared" si="25"/>
        <v>0</v>
      </c>
      <c r="D79" s="212">
        <v>0</v>
      </c>
      <c r="E79" s="212">
        <v>0</v>
      </c>
      <c r="F79" s="212">
        <v>0</v>
      </c>
      <c r="G79" s="212">
        <v>0</v>
      </c>
    </row>
    <row r="80" spans="1:7">
      <c r="A80" s="72" t="s">
        <v>356</v>
      </c>
      <c r="B80" s="212">
        <v>0</v>
      </c>
      <c r="C80" s="212">
        <f t="shared" si="25"/>
        <v>0</v>
      </c>
      <c r="D80" s="212">
        <v>0</v>
      </c>
      <c r="E80" s="212">
        <v>0</v>
      </c>
      <c r="F80" s="212">
        <v>0</v>
      </c>
      <c r="G80" s="212">
        <v>0</v>
      </c>
    </row>
    <row r="81" spans="1:7">
      <c r="A81" s="72" t="s">
        <v>357</v>
      </c>
      <c r="B81" s="212">
        <v>0</v>
      </c>
      <c r="C81" s="212">
        <f t="shared" si="25"/>
        <v>0</v>
      </c>
      <c r="D81" s="212">
        <v>0</v>
      </c>
      <c r="E81" s="212">
        <v>0</v>
      </c>
      <c r="F81" s="212">
        <v>0</v>
      </c>
      <c r="G81" s="212">
        <v>0</v>
      </c>
    </row>
    <row r="82" spans="1:7">
      <c r="A82" s="72" t="s">
        <v>358</v>
      </c>
      <c r="B82" s="212">
        <v>0</v>
      </c>
      <c r="C82" s="212">
        <f t="shared" si="25"/>
        <v>0</v>
      </c>
      <c r="D82" s="212">
        <v>0</v>
      </c>
      <c r="E82" s="212">
        <v>0</v>
      </c>
      <c r="F82" s="212">
        <v>0</v>
      </c>
      <c r="G82" s="212">
        <v>0</v>
      </c>
    </row>
    <row r="83" spans="1:7">
      <c r="A83" s="73"/>
      <c r="B83" s="69"/>
      <c r="C83" s="69"/>
      <c r="D83" s="69"/>
      <c r="E83" s="69"/>
      <c r="F83" s="69"/>
      <c r="G83" s="69"/>
    </row>
    <row r="84" spans="1:7">
      <c r="A84" s="74" t="s">
        <v>359</v>
      </c>
      <c r="B84" s="213">
        <f t="shared" ref="B84:F84" si="27">SUM(B85,B93,B103,B113,B123,B133,B137,B146,B150)</f>
        <v>207500000</v>
      </c>
      <c r="C84" s="213">
        <f t="shared" si="27"/>
        <v>126326791.30000001</v>
      </c>
      <c r="D84" s="213">
        <f t="shared" si="27"/>
        <v>333826791.29999995</v>
      </c>
      <c r="E84" s="213">
        <f t="shared" si="27"/>
        <v>300625786.51999998</v>
      </c>
      <c r="F84" s="213">
        <f t="shared" si="27"/>
        <v>233587602.81999999</v>
      </c>
      <c r="G84" s="213">
        <f>SUM(G85,G93,G103,G113,G123,G133,G137,G146,G150)</f>
        <v>33201004.780000001</v>
      </c>
    </row>
    <row r="85" spans="1:7">
      <c r="A85" s="71" t="s">
        <v>286</v>
      </c>
      <c r="B85" s="214">
        <f t="shared" ref="B85:F85" si="28">SUM(B86:B92)</f>
        <v>57300207</v>
      </c>
      <c r="C85" s="214">
        <f t="shared" si="28"/>
        <v>-2727241.5299999993</v>
      </c>
      <c r="D85" s="214">
        <f t="shared" si="28"/>
        <v>54572965.469999999</v>
      </c>
      <c r="E85" s="214">
        <f t="shared" si="28"/>
        <v>54572965.469999999</v>
      </c>
      <c r="F85" s="214">
        <f t="shared" si="28"/>
        <v>53854351.660000004</v>
      </c>
      <c r="G85" s="212">
        <f>D85-E85</f>
        <v>0</v>
      </c>
    </row>
    <row r="86" spans="1:7">
      <c r="A86" s="72" t="s">
        <v>287</v>
      </c>
      <c r="B86" s="212">
        <v>37527896</v>
      </c>
      <c r="C86" s="212">
        <f>D86-B86</f>
        <v>-2066623.1099999994</v>
      </c>
      <c r="D86" s="212">
        <v>35461272.890000001</v>
      </c>
      <c r="E86" s="212">
        <v>35461272.890000001</v>
      </c>
      <c r="F86" s="212">
        <v>35445319.549999997</v>
      </c>
      <c r="G86" s="212">
        <f t="shared" ref="G86:G149" si="29">D86-E86</f>
        <v>0</v>
      </c>
    </row>
    <row r="87" spans="1:7">
      <c r="A87" s="72" t="s">
        <v>288</v>
      </c>
      <c r="B87" s="212">
        <v>0</v>
      </c>
      <c r="C87" s="212">
        <f t="shared" ref="C87:C92" si="30">D87-B87</f>
        <v>0</v>
      </c>
      <c r="D87" s="212">
        <v>0</v>
      </c>
      <c r="E87" s="212">
        <v>0</v>
      </c>
      <c r="F87" s="212">
        <v>0</v>
      </c>
      <c r="G87" s="212">
        <f t="shared" si="29"/>
        <v>0</v>
      </c>
    </row>
    <row r="88" spans="1:7">
      <c r="A88" s="72" t="s">
        <v>289</v>
      </c>
      <c r="B88" s="212">
        <v>6948311</v>
      </c>
      <c r="C88" s="212">
        <f t="shared" si="30"/>
        <v>-355717.95999999996</v>
      </c>
      <c r="D88" s="212">
        <v>6592593.04</v>
      </c>
      <c r="E88" s="212">
        <v>6592593.04</v>
      </c>
      <c r="F88" s="212">
        <v>6385503.0300000003</v>
      </c>
      <c r="G88" s="212">
        <f t="shared" si="29"/>
        <v>0</v>
      </c>
    </row>
    <row r="89" spans="1:7">
      <c r="A89" s="72" t="s">
        <v>290</v>
      </c>
      <c r="B89" s="212">
        <v>4900000</v>
      </c>
      <c r="C89" s="212">
        <f t="shared" si="30"/>
        <v>411287.79000000004</v>
      </c>
      <c r="D89" s="212">
        <v>5311287.79</v>
      </c>
      <c r="E89" s="212">
        <v>5311287.79</v>
      </c>
      <c r="F89" s="212">
        <v>4832526.9800000004</v>
      </c>
      <c r="G89" s="212">
        <f t="shared" si="29"/>
        <v>0</v>
      </c>
    </row>
    <row r="90" spans="1:7">
      <c r="A90" s="72" t="s">
        <v>291</v>
      </c>
      <c r="B90" s="212">
        <v>7924000</v>
      </c>
      <c r="C90" s="212">
        <f t="shared" si="30"/>
        <v>-716188.25</v>
      </c>
      <c r="D90" s="212">
        <v>7207811.75</v>
      </c>
      <c r="E90" s="212">
        <v>7207811.75</v>
      </c>
      <c r="F90" s="212">
        <v>7191002.0999999996</v>
      </c>
      <c r="G90" s="212">
        <f t="shared" si="29"/>
        <v>0</v>
      </c>
    </row>
    <row r="91" spans="1:7">
      <c r="A91" s="72" t="s">
        <v>292</v>
      </c>
      <c r="B91" s="212">
        <v>0</v>
      </c>
      <c r="C91" s="212">
        <f t="shared" si="30"/>
        <v>0</v>
      </c>
      <c r="D91" s="212">
        <v>0</v>
      </c>
      <c r="E91" s="212">
        <v>0</v>
      </c>
      <c r="F91" s="212">
        <v>0</v>
      </c>
      <c r="G91" s="212">
        <f t="shared" si="29"/>
        <v>0</v>
      </c>
    </row>
    <row r="92" spans="1:7">
      <c r="A92" s="72" t="s">
        <v>293</v>
      </c>
      <c r="B92" s="212">
        <v>0</v>
      </c>
      <c r="C92" s="212">
        <f t="shared" si="30"/>
        <v>0</v>
      </c>
      <c r="D92" s="212">
        <v>0</v>
      </c>
      <c r="E92" s="212">
        <v>0</v>
      </c>
      <c r="F92" s="212">
        <v>0</v>
      </c>
      <c r="G92" s="212">
        <f t="shared" si="29"/>
        <v>0</v>
      </c>
    </row>
    <row r="93" spans="1:7">
      <c r="A93" s="71" t="s">
        <v>294</v>
      </c>
      <c r="B93" s="214">
        <f t="shared" ref="B93:F93" si="31">SUM(B94:B102)</f>
        <v>15225000</v>
      </c>
      <c r="C93" s="214">
        <f t="shared" si="31"/>
        <v>5855547.29</v>
      </c>
      <c r="D93" s="214">
        <f t="shared" si="31"/>
        <v>21080547.289999999</v>
      </c>
      <c r="E93" s="214">
        <f t="shared" si="31"/>
        <v>21051509.41</v>
      </c>
      <c r="F93" s="214">
        <f t="shared" si="31"/>
        <v>20464197.539999999</v>
      </c>
      <c r="G93" s="212">
        <f t="shared" si="29"/>
        <v>29037.879999998957</v>
      </c>
    </row>
    <row r="94" spans="1:7">
      <c r="A94" s="72" t="s">
        <v>295</v>
      </c>
      <c r="B94" s="212">
        <v>0</v>
      </c>
      <c r="C94" s="212">
        <f t="shared" ref="C94:C102" si="32">D94-B94</f>
        <v>46980</v>
      </c>
      <c r="D94" s="212">
        <v>46980</v>
      </c>
      <c r="E94" s="212">
        <v>46980</v>
      </c>
      <c r="F94" s="212">
        <v>46980</v>
      </c>
      <c r="G94" s="212">
        <f t="shared" si="29"/>
        <v>0</v>
      </c>
    </row>
    <row r="95" spans="1:7">
      <c r="A95" s="72" t="s">
        <v>296</v>
      </c>
      <c r="B95" s="212">
        <v>50000</v>
      </c>
      <c r="C95" s="212">
        <f t="shared" si="32"/>
        <v>-50000</v>
      </c>
      <c r="D95" s="212">
        <v>0</v>
      </c>
      <c r="E95" s="212">
        <v>0</v>
      </c>
      <c r="F95" s="212">
        <v>0</v>
      </c>
      <c r="G95" s="212">
        <f t="shared" si="29"/>
        <v>0</v>
      </c>
    </row>
    <row r="96" spans="1:7">
      <c r="A96" s="72" t="s">
        <v>297</v>
      </c>
      <c r="B96" s="212">
        <v>0</v>
      </c>
      <c r="C96" s="212">
        <f t="shared" si="32"/>
        <v>0</v>
      </c>
      <c r="D96" s="212">
        <v>0</v>
      </c>
      <c r="E96" s="212">
        <v>0</v>
      </c>
      <c r="F96" s="212">
        <v>0</v>
      </c>
      <c r="G96" s="212">
        <f t="shared" si="29"/>
        <v>0</v>
      </c>
    </row>
    <row r="97" spans="1:7">
      <c r="A97" s="72" t="s">
        <v>298</v>
      </c>
      <c r="B97" s="212">
        <v>2400000</v>
      </c>
      <c r="C97" s="212">
        <f t="shared" si="32"/>
        <v>109874.58999999985</v>
      </c>
      <c r="D97" s="212">
        <v>2509874.59</v>
      </c>
      <c r="E97" s="212">
        <v>2509874.59</v>
      </c>
      <c r="F97" s="212">
        <v>2462874.59</v>
      </c>
      <c r="G97" s="212">
        <f t="shared" si="29"/>
        <v>0</v>
      </c>
    </row>
    <row r="98" spans="1:7">
      <c r="A98" s="40" t="s">
        <v>299</v>
      </c>
      <c r="B98" s="212">
        <v>120000</v>
      </c>
      <c r="C98" s="212">
        <f t="shared" si="32"/>
        <v>96914</v>
      </c>
      <c r="D98" s="212">
        <v>216914</v>
      </c>
      <c r="E98" s="212">
        <v>216914</v>
      </c>
      <c r="F98" s="212">
        <v>216914</v>
      </c>
      <c r="G98" s="212">
        <f t="shared" si="29"/>
        <v>0</v>
      </c>
    </row>
    <row r="99" spans="1:7">
      <c r="A99" s="72" t="s">
        <v>300</v>
      </c>
      <c r="B99" s="212">
        <v>10050000</v>
      </c>
      <c r="C99" s="212">
        <f t="shared" si="32"/>
        <v>1320000</v>
      </c>
      <c r="D99" s="212">
        <v>11370000</v>
      </c>
      <c r="E99" s="212">
        <v>11369763.029999999</v>
      </c>
      <c r="F99" s="212">
        <v>11056118.869999999</v>
      </c>
      <c r="G99" s="212">
        <f t="shared" si="29"/>
        <v>236.97000000067055</v>
      </c>
    </row>
    <row r="100" spans="1:7">
      <c r="A100" s="72" t="s">
        <v>301</v>
      </c>
      <c r="B100" s="212">
        <v>305000</v>
      </c>
      <c r="C100" s="212">
        <f t="shared" si="32"/>
        <v>2876612.07</v>
      </c>
      <c r="D100" s="212">
        <v>3181612.07</v>
      </c>
      <c r="E100" s="212">
        <v>3177644.43</v>
      </c>
      <c r="F100" s="212">
        <v>3055084.63</v>
      </c>
      <c r="G100" s="212">
        <f t="shared" si="29"/>
        <v>3967.6399999996647</v>
      </c>
    </row>
    <row r="101" spans="1:7">
      <c r="A101" s="72" t="s">
        <v>302</v>
      </c>
      <c r="B101" s="212">
        <v>0</v>
      </c>
      <c r="C101" s="212">
        <f t="shared" si="32"/>
        <v>611400.22</v>
      </c>
      <c r="D101" s="212">
        <v>611400.22</v>
      </c>
      <c r="E101" s="212">
        <v>591817.91</v>
      </c>
      <c r="F101" s="212">
        <v>487710</v>
      </c>
      <c r="G101" s="212">
        <f t="shared" si="29"/>
        <v>19582.309999999939</v>
      </c>
    </row>
    <row r="102" spans="1:7">
      <c r="A102" s="72" t="s">
        <v>303</v>
      </c>
      <c r="B102" s="212">
        <v>2300000</v>
      </c>
      <c r="C102" s="212">
        <f t="shared" si="32"/>
        <v>843766.41000000015</v>
      </c>
      <c r="D102" s="212">
        <v>3143766.41</v>
      </c>
      <c r="E102" s="212">
        <v>3138515.45</v>
      </c>
      <c r="F102" s="212">
        <v>3138515.45</v>
      </c>
      <c r="G102" s="212">
        <f t="shared" si="29"/>
        <v>5250.9599999999627</v>
      </c>
    </row>
    <row r="103" spans="1:7">
      <c r="A103" s="71" t="s">
        <v>304</v>
      </c>
      <c r="B103" s="214">
        <f t="shared" ref="B103:F103" si="33">SUM(B104:B112)</f>
        <v>13310000</v>
      </c>
      <c r="C103" s="214">
        <f t="shared" si="33"/>
        <v>16033774.15</v>
      </c>
      <c r="D103" s="214">
        <f t="shared" si="33"/>
        <v>29343774.149999999</v>
      </c>
      <c r="E103" s="214">
        <f t="shared" si="33"/>
        <v>28963001.25</v>
      </c>
      <c r="F103" s="214">
        <f t="shared" si="33"/>
        <v>22942779.960000001</v>
      </c>
      <c r="G103" s="212">
        <f t="shared" si="29"/>
        <v>380772.89999999851</v>
      </c>
    </row>
    <row r="104" spans="1:7">
      <c r="A104" s="72" t="s">
        <v>305</v>
      </c>
      <c r="B104" s="212">
        <v>0</v>
      </c>
      <c r="C104" s="212">
        <f t="shared" ref="C104:C112" si="34">D104-B104</f>
        <v>4659.99</v>
      </c>
      <c r="D104" s="212">
        <v>4659.99</v>
      </c>
      <c r="E104" s="212">
        <v>4659.99</v>
      </c>
      <c r="F104" s="212">
        <v>4659.99</v>
      </c>
      <c r="G104" s="212">
        <f t="shared" si="29"/>
        <v>0</v>
      </c>
    </row>
    <row r="105" spans="1:7">
      <c r="A105" s="72" t="s">
        <v>306</v>
      </c>
      <c r="B105" s="212">
        <v>100000</v>
      </c>
      <c r="C105" s="212">
        <f t="shared" si="34"/>
        <v>1025374</v>
      </c>
      <c r="D105" s="212">
        <v>1125374</v>
      </c>
      <c r="E105" s="212">
        <v>1125374</v>
      </c>
      <c r="F105" s="212">
        <v>1125374</v>
      </c>
      <c r="G105" s="212">
        <f t="shared" si="29"/>
        <v>0</v>
      </c>
    </row>
    <row r="106" spans="1:7">
      <c r="A106" s="72" t="s">
        <v>307</v>
      </c>
      <c r="B106" s="212">
        <v>100000</v>
      </c>
      <c r="C106" s="212">
        <f t="shared" si="34"/>
        <v>9661091.3599999994</v>
      </c>
      <c r="D106" s="212">
        <v>9761091.3599999994</v>
      </c>
      <c r="E106" s="212">
        <v>9397479.4600000009</v>
      </c>
      <c r="F106" s="212">
        <v>4963400.17</v>
      </c>
      <c r="G106" s="212">
        <f t="shared" si="29"/>
        <v>363611.89999999851</v>
      </c>
    </row>
    <row r="107" spans="1:7">
      <c r="A107" s="72" t="s">
        <v>308</v>
      </c>
      <c r="B107" s="212">
        <v>1300000</v>
      </c>
      <c r="C107" s="212">
        <f t="shared" si="34"/>
        <v>98462.040000000037</v>
      </c>
      <c r="D107" s="212">
        <v>1398462.04</v>
      </c>
      <c r="E107" s="212">
        <v>1398462.04</v>
      </c>
      <c r="F107" s="212">
        <v>1398462.04</v>
      </c>
      <c r="G107" s="212">
        <f t="shared" si="29"/>
        <v>0</v>
      </c>
    </row>
    <row r="108" spans="1:7">
      <c r="A108" s="72" t="s">
        <v>309</v>
      </c>
      <c r="B108" s="212">
        <v>750000</v>
      </c>
      <c r="C108" s="212">
        <f t="shared" si="34"/>
        <v>250467.36</v>
      </c>
      <c r="D108" s="212">
        <v>1000467.36</v>
      </c>
      <c r="E108" s="212">
        <v>1000467.36</v>
      </c>
      <c r="F108" s="212">
        <v>1000467.36</v>
      </c>
      <c r="G108" s="212">
        <f t="shared" si="29"/>
        <v>0</v>
      </c>
    </row>
    <row r="109" spans="1:7">
      <c r="A109" s="72" t="s">
        <v>310</v>
      </c>
      <c r="B109" s="212">
        <v>0</v>
      </c>
      <c r="C109" s="212">
        <f t="shared" si="34"/>
        <v>17161</v>
      </c>
      <c r="D109" s="212">
        <v>17161</v>
      </c>
      <c r="E109" s="212">
        <v>0</v>
      </c>
      <c r="F109" s="212">
        <v>0</v>
      </c>
      <c r="G109" s="212">
        <f t="shared" si="29"/>
        <v>17161</v>
      </c>
    </row>
    <row r="110" spans="1:7">
      <c r="A110" s="72" t="s">
        <v>311</v>
      </c>
      <c r="B110" s="212">
        <v>0</v>
      </c>
      <c r="C110" s="212">
        <f t="shared" si="34"/>
        <v>16551.27</v>
      </c>
      <c r="D110" s="212">
        <v>16551.27</v>
      </c>
      <c r="E110" s="212">
        <v>16551.27</v>
      </c>
      <c r="F110" s="212">
        <v>16551.27</v>
      </c>
      <c r="G110" s="212">
        <f t="shared" si="29"/>
        <v>0</v>
      </c>
    </row>
    <row r="111" spans="1:7">
      <c r="A111" s="72" t="s">
        <v>312</v>
      </c>
      <c r="B111" s="212">
        <v>0</v>
      </c>
      <c r="C111" s="212">
        <f t="shared" si="34"/>
        <v>0</v>
      </c>
      <c r="D111" s="212">
        <v>0</v>
      </c>
      <c r="E111" s="212">
        <v>0</v>
      </c>
      <c r="F111" s="212">
        <v>0</v>
      </c>
      <c r="G111" s="212">
        <f t="shared" si="29"/>
        <v>0</v>
      </c>
    </row>
    <row r="112" spans="1:7">
      <c r="A112" s="72" t="s">
        <v>313</v>
      </c>
      <c r="B112" s="212">
        <v>11060000</v>
      </c>
      <c r="C112" s="212">
        <f t="shared" si="34"/>
        <v>4960007.1300000008</v>
      </c>
      <c r="D112" s="212">
        <v>16020007.130000001</v>
      </c>
      <c r="E112" s="212">
        <v>16020007.130000001</v>
      </c>
      <c r="F112" s="212">
        <v>14433865.130000001</v>
      </c>
      <c r="G112" s="212">
        <f t="shared" si="29"/>
        <v>0</v>
      </c>
    </row>
    <row r="113" spans="1:7">
      <c r="A113" s="71" t="s">
        <v>314</v>
      </c>
      <c r="B113" s="214">
        <f t="shared" ref="B113:F113" si="35">SUM(B114:B122)</f>
        <v>100000</v>
      </c>
      <c r="C113" s="214">
        <f t="shared" si="35"/>
        <v>16767920.949999999</v>
      </c>
      <c r="D113" s="214">
        <f t="shared" si="35"/>
        <v>16867920.949999999</v>
      </c>
      <c r="E113" s="214">
        <f t="shared" si="35"/>
        <v>16333045.84</v>
      </c>
      <c r="F113" s="214">
        <f t="shared" si="35"/>
        <v>14959313.049999999</v>
      </c>
      <c r="G113" s="212">
        <f t="shared" si="29"/>
        <v>534875.1099999994</v>
      </c>
    </row>
    <row r="114" spans="1:7">
      <c r="A114" s="72" t="s">
        <v>315</v>
      </c>
      <c r="B114" s="212">
        <v>0</v>
      </c>
      <c r="C114" s="212">
        <f t="shared" ref="C114:C122" si="36">D114-B114</f>
        <v>0</v>
      </c>
      <c r="D114" s="212">
        <v>0</v>
      </c>
      <c r="E114" s="212">
        <v>0</v>
      </c>
      <c r="F114" s="212">
        <v>0</v>
      </c>
      <c r="G114" s="212">
        <f t="shared" si="29"/>
        <v>0</v>
      </c>
    </row>
    <row r="115" spans="1:7">
      <c r="A115" s="72" t="s">
        <v>316</v>
      </c>
      <c r="B115" s="212">
        <v>0</v>
      </c>
      <c r="C115" s="212">
        <f t="shared" si="36"/>
        <v>0</v>
      </c>
      <c r="D115" s="212">
        <v>0</v>
      </c>
      <c r="E115" s="212">
        <v>0</v>
      </c>
      <c r="F115" s="212">
        <v>0</v>
      </c>
      <c r="G115" s="212">
        <f t="shared" si="29"/>
        <v>0</v>
      </c>
    </row>
    <row r="116" spans="1:7">
      <c r="A116" s="72" t="s">
        <v>317</v>
      </c>
      <c r="B116" s="212">
        <v>0</v>
      </c>
      <c r="C116" s="212">
        <f t="shared" si="36"/>
        <v>3645102.44</v>
      </c>
      <c r="D116" s="212">
        <v>3645102.44</v>
      </c>
      <c r="E116" s="212">
        <v>3640775.85</v>
      </c>
      <c r="F116" s="212">
        <v>3640775.85</v>
      </c>
      <c r="G116" s="212">
        <f t="shared" si="29"/>
        <v>4326.589999999851</v>
      </c>
    </row>
    <row r="117" spans="1:7">
      <c r="A117" s="72" t="s">
        <v>318</v>
      </c>
      <c r="B117" s="212">
        <v>100000</v>
      </c>
      <c r="C117" s="212">
        <f t="shared" si="36"/>
        <v>13122818.51</v>
      </c>
      <c r="D117" s="212">
        <v>13222818.51</v>
      </c>
      <c r="E117" s="212">
        <v>12692269.99</v>
      </c>
      <c r="F117" s="212">
        <v>11318537.199999999</v>
      </c>
      <c r="G117" s="212">
        <f t="shared" si="29"/>
        <v>530548.51999999955</v>
      </c>
    </row>
    <row r="118" spans="1:7">
      <c r="A118" s="72" t="s">
        <v>319</v>
      </c>
      <c r="B118" s="212">
        <v>0</v>
      </c>
      <c r="C118" s="212">
        <f t="shared" si="36"/>
        <v>0</v>
      </c>
      <c r="D118" s="212">
        <v>0</v>
      </c>
      <c r="E118" s="212">
        <v>0</v>
      </c>
      <c r="F118" s="212">
        <v>0</v>
      </c>
      <c r="G118" s="212">
        <f t="shared" si="29"/>
        <v>0</v>
      </c>
    </row>
    <row r="119" spans="1:7">
      <c r="A119" s="72" t="s">
        <v>320</v>
      </c>
      <c r="B119" s="212">
        <v>0</v>
      </c>
      <c r="C119" s="212">
        <f t="shared" si="36"/>
        <v>0</v>
      </c>
      <c r="D119" s="212">
        <v>0</v>
      </c>
      <c r="E119" s="212">
        <v>0</v>
      </c>
      <c r="F119" s="212">
        <v>0</v>
      </c>
      <c r="G119" s="212">
        <f t="shared" si="29"/>
        <v>0</v>
      </c>
    </row>
    <row r="120" spans="1:7">
      <c r="A120" s="72" t="s">
        <v>321</v>
      </c>
      <c r="B120" s="212">
        <v>0</v>
      </c>
      <c r="C120" s="212">
        <f t="shared" si="36"/>
        <v>0</v>
      </c>
      <c r="D120" s="212">
        <v>0</v>
      </c>
      <c r="E120" s="212">
        <v>0</v>
      </c>
      <c r="F120" s="212">
        <v>0</v>
      </c>
      <c r="G120" s="212">
        <f t="shared" si="29"/>
        <v>0</v>
      </c>
    </row>
    <row r="121" spans="1:7">
      <c r="A121" s="72" t="s">
        <v>322</v>
      </c>
      <c r="B121" s="212">
        <v>0</v>
      </c>
      <c r="C121" s="212">
        <f t="shared" si="36"/>
        <v>0</v>
      </c>
      <c r="D121" s="212">
        <v>0</v>
      </c>
      <c r="E121" s="212">
        <v>0</v>
      </c>
      <c r="F121" s="212">
        <v>0</v>
      </c>
      <c r="G121" s="212">
        <f t="shared" si="29"/>
        <v>0</v>
      </c>
    </row>
    <row r="122" spans="1:7">
      <c r="A122" s="72" t="s">
        <v>323</v>
      </c>
      <c r="B122" s="212">
        <v>0</v>
      </c>
      <c r="C122" s="212">
        <f t="shared" si="36"/>
        <v>0</v>
      </c>
      <c r="D122" s="212">
        <v>0</v>
      </c>
      <c r="E122" s="212">
        <v>0</v>
      </c>
      <c r="F122" s="212">
        <v>0</v>
      </c>
      <c r="G122" s="212">
        <f t="shared" si="29"/>
        <v>0</v>
      </c>
    </row>
    <row r="123" spans="1:7">
      <c r="A123" s="71" t="s">
        <v>324</v>
      </c>
      <c r="B123" s="214">
        <f t="shared" ref="B123:F123" si="37">SUM(B124:B132)</f>
        <v>7657650.1600000001</v>
      </c>
      <c r="C123" s="214">
        <f t="shared" si="37"/>
        <v>-3476899.6100000003</v>
      </c>
      <c r="D123" s="214">
        <f t="shared" si="37"/>
        <v>4180750.55</v>
      </c>
      <c r="E123" s="214">
        <f t="shared" si="37"/>
        <v>4131690.7799999993</v>
      </c>
      <c r="F123" s="214">
        <f t="shared" si="37"/>
        <v>3862291.1099999994</v>
      </c>
      <c r="G123" s="212">
        <f t="shared" si="29"/>
        <v>49059.770000000484</v>
      </c>
    </row>
    <row r="124" spans="1:7">
      <c r="A124" s="72" t="s">
        <v>325</v>
      </c>
      <c r="B124" s="212">
        <v>60000</v>
      </c>
      <c r="C124" s="212">
        <f t="shared" ref="C124:C132" si="38">D124-B124</f>
        <v>263824.83</v>
      </c>
      <c r="D124" s="212">
        <v>323824.83</v>
      </c>
      <c r="E124" s="212">
        <v>322810.18</v>
      </c>
      <c r="F124" s="212">
        <v>322810.18</v>
      </c>
      <c r="G124" s="212">
        <f t="shared" si="29"/>
        <v>1014.6500000000233</v>
      </c>
    </row>
    <row r="125" spans="1:7">
      <c r="A125" s="72" t="s">
        <v>326</v>
      </c>
      <c r="B125" s="212">
        <v>150000</v>
      </c>
      <c r="C125" s="212">
        <f t="shared" si="38"/>
        <v>1030000</v>
      </c>
      <c r="D125" s="212">
        <v>1180000</v>
      </c>
      <c r="E125" s="212">
        <v>1131999.67</v>
      </c>
      <c r="F125" s="212">
        <v>880000</v>
      </c>
      <c r="G125" s="212">
        <f t="shared" si="29"/>
        <v>48000.330000000075</v>
      </c>
    </row>
    <row r="126" spans="1:7">
      <c r="A126" s="72" t="s">
        <v>327</v>
      </c>
      <c r="B126" s="212">
        <v>0</v>
      </c>
      <c r="C126" s="212">
        <f t="shared" si="38"/>
        <v>0</v>
      </c>
      <c r="D126" s="212">
        <v>0</v>
      </c>
      <c r="E126" s="212">
        <v>0</v>
      </c>
      <c r="F126" s="212">
        <v>0</v>
      </c>
      <c r="G126" s="212">
        <f t="shared" si="29"/>
        <v>0</v>
      </c>
    </row>
    <row r="127" spans="1:7">
      <c r="A127" s="72" t="s">
        <v>328</v>
      </c>
      <c r="B127" s="212">
        <v>4305000</v>
      </c>
      <c r="C127" s="212">
        <f t="shared" si="38"/>
        <v>-1769999.9900000002</v>
      </c>
      <c r="D127" s="212">
        <v>2535000.0099999998</v>
      </c>
      <c r="E127" s="212">
        <v>2535000.0099999998</v>
      </c>
      <c r="F127" s="212">
        <v>2535000.0099999998</v>
      </c>
      <c r="G127" s="212">
        <f t="shared" si="29"/>
        <v>0</v>
      </c>
    </row>
    <row r="128" spans="1:7">
      <c r="A128" s="72" t="s">
        <v>329</v>
      </c>
      <c r="B128" s="212">
        <v>0</v>
      </c>
      <c r="C128" s="212">
        <f t="shared" si="38"/>
        <v>17430.39</v>
      </c>
      <c r="D128" s="212">
        <v>17430.39</v>
      </c>
      <c r="E128" s="212">
        <v>17400</v>
      </c>
      <c r="F128" s="212">
        <v>0</v>
      </c>
      <c r="G128" s="212">
        <f t="shared" si="29"/>
        <v>30.389999999999418</v>
      </c>
    </row>
    <row r="129" spans="1:7">
      <c r="A129" s="72" t="s">
        <v>330</v>
      </c>
      <c r="B129" s="212">
        <v>142650.16</v>
      </c>
      <c r="C129" s="212">
        <f t="shared" si="38"/>
        <v>-24154.839999999997</v>
      </c>
      <c r="D129" s="212">
        <v>118495.32</v>
      </c>
      <c r="E129" s="212">
        <v>118495.32</v>
      </c>
      <c r="F129" s="212">
        <v>118495.32</v>
      </c>
      <c r="G129" s="212">
        <f t="shared" si="29"/>
        <v>0</v>
      </c>
    </row>
    <row r="130" spans="1:7">
      <c r="A130" s="72" t="s">
        <v>331</v>
      </c>
      <c r="B130" s="212">
        <v>0</v>
      </c>
      <c r="C130" s="212">
        <f t="shared" si="38"/>
        <v>0</v>
      </c>
      <c r="D130" s="212">
        <v>0</v>
      </c>
      <c r="E130" s="212">
        <v>0</v>
      </c>
      <c r="F130" s="212">
        <v>0</v>
      </c>
      <c r="G130" s="212">
        <f t="shared" si="29"/>
        <v>0</v>
      </c>
    </row>
    <row r="131" spans="1:7">
      <c r="A131" s="72" t="s">
        <v>332</v>
      </c>
      <c r="B131" s="212">
        <v>3000000</v>
      </c>
      <c r="C131" s="212">
        <f t="shared" si="38"/>
        <v>-3000000</v>
      </c>
      <c r="D131" s="212">
        <v>0</v>
      </c>
      <c r="E131" s="212">
        <v>0</v>
      </c>
      <c r="F131" s="212">
        <v>0</v>
      </c>
      <c r="G131" s="212">
        <f t="shared" si="29"/>
        <v>0</v>
      </c>
    </row>
    <row r="132" spans="1:7">
      <c r="A132" s="72" t="s">
        <v>333</v>
      </c>
      <c r="B132" s="212">
        <v>0</v>
      </c>
      <c r="C132" s="212">
        <f t="shared" si="38"/>
        <v>6000</v>
      </c>
      <c r="D132" s="212">
        <v>6000</v>
      </c>
      <c r="E132" s="212">
        <v>5985.6</v>
      </c>
      <c r="F132" s="212">
        <v>5985.6</v>
      </c>
      <c r="G132" s="212">
        <f t="shared" si="29"/>
        <v>14.399999999999636</v>
      </c>
    </row>
    <row r="133" spans="1:7">
      <c r="A133" s="71" t="s">
        <v>334</v>
      </c>
      <c r="B133" s="214">
        <f t="shared" ref="B133:F133" si="39">SUM(B134:B136)</f>
        <v>111000000</v>
      </c>
      <c r="C133" s="214">
        <f t="shared" si="39"/>
        <v>93815870.63000001</v>
      </c>
      <c r="D133" s="214">
        <f t="shared" si="39"/>
        <v>204815870.63</v>
      </c>
      <c r="E133" s="214">
        <f t="shared" si="39"/>
        <v>172608611.50999999</v>
      </c>
      <c r="F133" s="214">
        <f t="shared" si="39"/>
        <v>114539707.23999999</v>
      </c>
      <c r="G133" s="212">
        <f t="shared" si="29"/>
        <v>32207259.120000005</v>
      </c>
    </row>
    <row r="134" spans="1:7">
      <c r="A134" s="72" t="s">
        <v>335</v>
      </c>
      <c r="B134" s="212">
        <v>111000000</v>
      </c>
      <c r="C134" s="212">
        <f t="shared" ref="C134:C136" si="40">D134-B134</f>
        <v>93405523.74000001</v>
      </c>
      <c r="D134" s="212">
        <v>204405523.74000001</v>
      </c>
      <c r="E134" s="212">
        <v>172199061.38999999</v>
      </c>
      <c r="F134" s="212">
        <v>114539707.23999999</v>
      </c>
      <c r="G134" s="212">
        <f t="shared" si="29"/>
        <v>32206462.350000024</v>
      </c>
    </row>
    <row r="135" spans="1:7">
      <c r="A135" s="72" t="s">
        <v>336</v>
      </c>
      <c r="B135" s="212">
        <v>0</v>
      </c>
      <c r="C135" s="212">
        <f t="shared" si="40"/>
        <v>410346.89</v>
      </c>
      <c r="D135" s="212">
        <v>410346.89</v>
      </c>
      <c r="E135" s="212">
        <v>409550.12</v>
      </c>
      <c r="F135" s="212">
        <v>0</v>
      </c>
      <c r="G135" s="212">
        <f t="shared" si="29"/>
        <v>796.77000000001863</v>
      </c>
    </row>
    <row r="136" spans="1:7">
      <c r="A136" s="72" t="s">
        <v>337</v>
      </c>
      <c r="B136" s="212">
        <v>0</v>
      </c>
      <c r="C136" s="212">
        <f t="shared" si="40"/>
        <v>0</v>
      </c>
      <c r="D136" s="212">
        <v>0</v>
      </c>
      <c r="E136" s="212">
        <v>0</v>
      </c>
      <c r="F136" s="212">
        <v>0</v>
      </c>
      <c r="G136" s="212">
        <f t="shared" si="29"/>
        <v>0</v>
      </c>
    </row>
    <row r="137" spans="1:7">
      <c r="A137" s="71" t="s">
        <v>338</v>
      </c>
      <c r="B137" s="214">
        <f t="shared" ref="B137:F137" si="41">SUM(B138:B142,B144:B145)</f>
        <v>0</v>
      </c>
      <c r="C137" s="214">
        <f t="shared" si="41"/>
        <v>0</v>
      </c>
      <c r="D137" s="214">
        <f t="shared" si="41"/>
        <v>0</v>
      </c>
      <c r="E137" s="214">
        <f t="shared" si="41"/>
        <v>0</v>
      </c>
      <c r="F137" s="214">
        <f t="shared" si="41"/>
        <v>0</v>
      </c>
      <c r="G137" s="212">
        <f t="shared" si="29"/>
        <v>0</v>
      </c>
    </row>
    <row r="138" spans="1:7">
      <c r="A138" s="72" t="s">
        <v>339</v>
      </c>
      <c r="B138" s="212">
        <v>0</v>
      </c>
      <c r="C138" s="212">
        <f t="shared" ref="C138:C145" si="42">D138-B138</f>
        <v>0</v>
      </c>
      <c r="D138" s="212">
        <v>0</v>
      </c>
      <c r="E138" s="212">
        <v>0</v>
      </c>
      <c r="F138" s="212">
        <v>0</v>
      </c>
      <c r="G138" s="212">
        <f t="shared" si="29"/>
        <v>0</v>
      </c>
    </row>
    <row r="139" spans="1:7">
      <c r="A139" s="72" t="s">
        <v>340</v>
      </c>
      <c r="B139" s="212">
        <v>0</v>
      </c>
      <c r="C139" s="212">
        <f t="shared" si="42"/>
        <v>0</v>
      </c>
      <c r="D139" s="212">
        <v>0</v>
      </c>
      <c r="E139" s="212">
        <v>0</v>
      </c>
      <c r="F139" s="212">
        <v>0</v>
      </c>
      <c r="G139" s="212">
        <f t="shared" si="29"/>
        <v>0</v>
      </c>
    </row>
    <row r="140" spans="1:7">
      <c r="A140" s="72" t="s">
        <v>341</v>
      </c>
      <c r="B140" s="212">
        <v>0</v>
      </c>
      <c r="C140" s="212">
        <f t="shared" si="42"/>
        <v>0</v>
      </c>
      <c r="D140" s="212">
        <v>0</v>
      </c>
      <c r="E140" s="212">
        <v>0</v>
      </c>
      <c r="F140" s="212">
        <v>0</v>
      </c>
      <c r="G140" s="212">
        <f t="shared" si="29"/>
        <v>0</v>
      </c>
    </row>
    <row r="141" spans="1:7">
      <c r="A141" s="72" t="s">
        <v>342</v>
      </c>
      <c r="B141" s="212">
        <v>0</v>
      </c>
      <c r="C141" s="212">
        <f t="shared" si="42"/>
        <v>0</v>
      </c>
      <c r="D141" s="212">
        <v>0</v>
      </c>
      <c r="E141" s="212">
        <v>0</v>
      </c>
      <c r="F141" s="212">
        <v>0</v>
      </c>
      <c r="G141" s="212">
        <f t="shared" si="29"/>
        <v>0</v>
      </c>
    </row>
    <row r="142" spans="1:7">
      <c r="A142" s="72" t="s">
        <v>343</v>
      </c>
      <c r="B142" s="212">
        <v>0</v>
      </c>
      <c r="C142" s="212">
        <f t="shared" si="42"/>
        <v>0</v>
      </c>
      <c r="D142" s="212">
        <v>0</v>
      </c>
      <c r="E142" s="212">
        <v>0</v>
      </c>
      <c r="F142" s="212">
        <v>0</v>
      </c>
      <c r="G142" s="212">
        <f t="shared" si="29"/>
        <v>0</v>
      </c>
    </row>
    <row r="143" spans="1:7">
      <c r="A143" s="72" t="s">
        <v>3293</v>
      </c>
      <c r="B143" s="212">
        <v>0</v>
      </c>
      <c r="C143" s="212">
        <f t="shared" si="42"/>
        <v>0</v>
      </c>
      <c r="D143" s="212">
        <v>0</v>
      </c>
      <c r="E143" s="212">
        <v>0</v>
      </c>
      <c r="F143" s="212">
        <v>0</v>
      </c>
      <c r="G143" s="212">
        <f t="shared" si="29"/>
        <v>0</v>
      </c>
    </row>
    <row r="144" spans="1:7">
      <c r="A144" s="72" t="s">
        <v>345</v>
      </c>
      <c r="B144" s="212">
        <v>0</v>
      </c>
      <c r="C144" s="212">
        <f t="shared" si="42"/>
        <v>0</v>
      </c>
      <c r="D144" s="212">
        <v>0</v>
      </c>
      <c r="E144" s="212">
        <v>0</v>
      </c>
      <c r="F144" s="212">
        <v>0</v>
      </c>
      <c r="G144" s="212">
        <f t="shared" si="29"/>
        <v>0</v>
      </c>
    </row>
    <row r="145" spans="1:7">
      <c r="A145" s="72" t="s">
        <v>346</v>
      </c>
      <c r="B145" s="212">
        <v>0</v>
      </c>
      <c r="C145" s="212">
        <f t="shared" si="42"/>
        <v>0</v>
      </c>
      <c r="D145" s="212">
        <v>0</v>
      </c>
      <c r="E145" s="212">
        <v>0</v>
      </c>
      <c r="F145" s="212">
        <v>0</v>
      </c>
      <c r="G145" s="212">
        <f t="shared" si="29"/>
        <v>0</v>
      </c>
    </row>
    <row r="146" spans="1:7">
      <c r="A146" s="71" t="s">
        <v>347</v>
      </c>
      <c r="B146" s="214">
        <f t="shared" ref="B146:F146" si="43">SUM(B147:B149)</f>
        <v>0</v>
      </c>
      <c r="C146" s="214">
        <f t="shared" si="43"/>
        <v>480000</v>
      </c>
      <c r="D146" s="214">
        <f t="shared" si="43"/>
        <v>480000</v>
      </c>
      <c r="E146" s="214">
        <f t="shared" si="43"/>
        <v>480000</v>
      </c>
      <c r="F146" s="214">
        <f t="shared" si="43"/>
        <v>480000</v>
      </c>
      <c r="G146" s="212">
        <f t="shared" si="29"/>
        <v>0</v>
      </c>
    </row>
    <row r="147" spans="1:7">
      <c r="A147" s="72" t="s">
        <v>348</v>
      </c>
      <c r="B147" s="212">
        <v>0</v>
      </c>
      <c r="C147" s="212">
        <f t="shared" ref="C147:C149" si="44">D147-B147</f>
        <v>0</v>
      </c>
      <c r="D147" s="212">
        <v>0</v>
      </c>
      <c r="E147" s="212">
        <v>0</v>
      </c>
      <c r="F147" s="212">
        <v>0</v>
      </c>
      <c r="G147" s="212">
        <f t="shared" si="29"/>
        <v>0</v>
      </c>
    </row>
    <row r="148" spans="1:7">
      <c r="A148" s="72" t="s">
        <v>349</v>
      </c>
      <c r="B148" s="212">
        <v>0</v>
      </c>
      <c r="C148" s="212">
        <f t="shared" si="44"/>
        <v>0</v>
      </c>
      <c r="D148" s="212">
        <v>0</v>
      </c>
      <c r="E148" s="212">
        <v>0</v>
      </c>
      <c r="F148" s="212">
        <v>0</v>
      </c>
      <c r="G148" s="212">
        <f t="shared" si="29"/>
        <v>0</v>
      </c>
    </row>
    <row r="149" spans="1:7">
      <c r="A149" s="72" t="s">
        <v>350</v>
      </c>
      <c r="B149" s="212">
        <v>0</v>
      </c>
      <c r="C149" s="212">
        <f t="shared" si="44"/>
        <v>480000</v>
      </c>
      <c r="D149" s="212">
        <v>480000</v>
      </c>
      <c r="E149" s="212">
        <v>480000</v>
      </c>
      <c r="F149" s="212">
        <v>480000</v>
      </c>
      <c r="G149" s="212">
        <f t="shared" si="29"/>
        <v>0</v>
      </c>
    </row>
    <row r="150" spans="1:7">
      <c r="A150" s="71" t="s">
        <v>351</v>
      </c>
      <c r="B150" s="214">
        <f>SUM(B151:B157)</f>
        <v>2907142.84</v>
      </c>
      <c r="C150" s="214">
        <f>SUM(C151:C157)</f>
        <v>-422180.57999999996</v>
      </c>
      <c r="D150" s="214">
        <f>SUM(D151:D157)</f>
        <v>2484962.2600000002</v>
      </c>
      <c r="E150" s="214">
        <f>SUM(E151:E157)</f>
        <v>2484962.2600000002</v>
      </c>
      <c r="F150" s="214">
        <f>SUM(F151:F157)</f>
        <v>2484962.2600000002</v>
      </c>
      <c r="G150" s="212">
        <f t="shared" ref="G150:G157" si="45">D150-E150</f>
        <v>0</v>
      </c>
    </row>
    <row r="151" spans="1:7">
      <c r="A151" s="72" t="s">
        <v>352</v>
      </c>
      <c r="B151" s="212">
        <v>1607142.84</v>
      </c>
      <c r="C151" s="212">
        <f t="shared" ref="C151:C157" si="46">D151-B151</f>
        <v>0</v>
      </c>
      <c r="D151" s="212">
        <v>1607142.84</v>
      </c>
      <c r="E151" s="212">
        <v>1607142.84</v>
      </c>
      <c r="F151" s="212">
        <v>1607142.84</v>
      </c>
      <c r="G151" s="212">
        <f t="shared" si="45"/>
        <v>0</v>
      </c>
    </row>
    <row r="152" spans="1:7">
      <c r="A152" s="72" t="s">
        <v>353</v>
      </c>
      <c r="B152" s="212">
        <v>1300000</v>
      </c>
      <c r="C152" s="212">
        <f t="shared" si="46"/>
        <v>-422180.57999999996</v>
      </c>
      <c r="D152" s="212">
        <v>877819.42</v>
      </c>
      <c r="E152" s="212">
        <v>877819.42</v>
      </c>
      <c r="F152" s="212">
        <v>877819.42</v>
      </c>
      <c r="G152" s="212">
        <f t="shared" si="45"/>
        <v>0</v>
      </c>
    </row>
    <row r="153" spans="1:7">
      <c r="A153" s="72" t="s">
        <v>354</v>
      </c>
      <c r="B153" s="212">
        <v>0</v>
      </c>
      <c r="C153" s="212">
        <f t="shared" si="46"/>
        <v>0</v>
      </c>
      <c r="D153" s="212">
        <v>0</v>
      </c>
      <c r="E153" s="212">
        <v>0</v>
      </c>
      <c r="F153" s="212">
        <v>0</v>
      </c>
      <c r="G153" s="212">
        <f t="shared" si="45"/>
        <v>0</v>
      </c>
    </row>
    <row r="154" spans="1:7">
      <c r="A154" s="40" t="s">
        <v>355</v>
      </c>
      <c r="B154" s="212">
        <v>0</v>
      </c>
      <c r="C154" s="212">
        <f t="shared" si="46"/>
        <v>0</v>
      </c>
      <c r="D154" s="212">
        <v>0</v>
      </c>
      <c r="E154" s="212">
        <v>0</v>
      </c>
      <c r="F154" s="212">
        <v>0</v>
      </c>
      <c r="G154" s="212">
        <f t="shared" si="45"/>
        <v>0</v>
      </c>
    </row>
    <row r="155" spans="1:7">
      <c r="A155" s="72" t="s">
        <v>356</v>
      </c>
      <c r="B155" s="212">
        <v>0</v>
      </c>
      <c r="C155" s="212">
        <f t="shared" si="46"/>
        <v>0</v>
      </c>
      <c r="D155" s="212">
        <v>0</v>
      </c>
      <c r="E155" s="212">
        <v>0</v>
      </c>
      <c r="F155" s="212">
        <v>0</v>
      </c>
      <c r="G155" s="212">
        <f t="shared" si="45"/>
        <v>0</v>
      </c>
    </row>
    <row r="156" spans="1:7">
      <c r="A156" s="72" t="s">
        <v>357</v>
      </c>
      <c r="B156" s="212">
        <v>0</v>
      </c>
      <c r="C156" s="212">
        <f t="shared" si="46"/>
        <v>0</v>
      </c>
      <c r="D156" s="212">
        <v>0</v>
      </c>
      <c r="E156" s="212">
        <v>0</v>
      </c>
      <c r="F156" s="212">
        <v>0</v>
      </c>
      <c r="G156" s="212">
        <f t="shared" si="45"/>
        <v>0</v>
      </c>
    </row>
    <row r="157" spans="1:7">
      <c r="A157" s="72" t="s">
        <v>358</v>
      </c>
      <c r="B157" s="212">
        <v>0</v>
      </c>
      <c r="C157" s="212">
        <f t="shared" si="46"/>
        <v>0</v>
      </c>
      <c r="D157" s="212">
        <v>0</v>
      </c>
      <c r="E157" s="212">
        <v>0</v>
      </c>
      <c r="F157" s="212">
        <v>0</v>
      </c>
      <c r="G157" s="212">
        <f t="shared" si="45"/>
        <v>0</v>
      </c>
    </row>
    <row r="158" spans="1:7">
      <c r="A158" s="41"/>
      <c r="B158" s="69"/>
      <c r="C158" s="69"/>
      <c r="D158" s="69"/>
      <c r="E158" s="69"/>
      <c r="F158" s="69"/>
      <c r="G158" s="69"/>
    </row>
    <row r="159" spans="1:7">
      <c r="A159" s="42" t="s">
        <v>360</v>
      </c>
      <c r="B159" s="213">
        <f t="shared" ref="B159:G159" si="47">B9+B84</f>
        <v>420759000</v>
      </c>
      <c r="C159" s="213">
        <f t="shared" si="47"/>
        <v>182233072.80000001</v>
      </c>
      <c r="D159" s="213">
        <f t="shared" si="47"/>
        <v>602992072.79999995</v>
      </c>
      <c r="E159" s="213">
        <f t="shared" si="47"/>
        <v>540406364.44999993</v>
      </c>
      <c r="F159" s="213">
        <f t="shared" si="47"/>
        <v>466925897.96000004</v>
      </c>
      <c r="G159" s="213">
        <f t="shared" si="47"/>
        <v>62585708.349999994</v>
      </c>
    </row>
    <row r="160" spans="1:7">
      <c r="A160" s="62"/>
      <c r="B160" s="6"/>
      <c r="C160" s="6"/>
      <c r="D160" s="6"/>
      <c r="E160" s="6"/>
      <c r="F160" s="6"/>
      <c r="G160" s="6"/>
    </row>
    <row r="161" spans="1:1" hidden="1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213259000</v>
      </c>
      <c r="Q2" s="18">
        <f>'Formato 6 a)'!C9</f>
        <v>55906281.499999993</v>
      </c>
      <c r="R2" s="18">
        <f>'Formato 6 a)'!D9</f>
        <v>269165281.5</v>
      </c>
      <c r="S2" s="18">
        <f>'Formato 6 a)'!E9</f>
        <v>239780577.92999998</v>
      </c>
      <c r="T2" s="18">
        <f>'Formato 6 a)'!F9</f>
        <v>233338295.14000002</v>
      </c>
      <c r="U2" s="18">
        <f>'Formato 6 a)'!G9</f>
        <v>29384703.569999993</v>
      </c>
    </row>
    <row r="3" spans="1: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105603672.89999999</v>
      </c>
      <c r="Q3" s="18">
        <f>'Formato 6 a)'!C10</f>
        <v>1629682.159999995</v>
      </c>
      <c r="R3" s="18">
        <f>'Formato 6 a)'!D10</f>
        <v>107233355.05999999</v>
      </c>
      <c r="S3" s="18">
        <f>'Formato 6 a)'!E10</f>
        <v>100364496.08999999</v>
      </c>
      <c r="T3" s="18">
        <f>'Formato 6 a)'!F10</f>
        <v>99545795.079999998</v>
      </c>
      <c r="U3" s="18">
        <f>'Formato 6 a)'!G10</f>
        <v>6868858.9699999904</v>
      </c>
      <c r="V3" s="18"/>
    </row>
    <row r="4" spans="1: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68112293.409999996</v>
      </c>
      <c r="Q4" s="18">
        <f>'Formato 6 a)'!C11</f>
        <v>-49250.010000005364</v>
      </c>
      <c r="R4" s="18">
        <f>'Formato 6 a)'!D11</f>
        <v>68063043.399999991</v>
      </c>
      <c r="S4" s="18">
        <f>'Formato 6 a)'!E11</f>
        <v>63720419.25</v>
      </c>
      <c r="T4" s="18">
        <f>'Formato 6 a)'!F11</f>
        <v>63716784.07</v>
      </c>
      <c r="U4" s="18">
        <f>'Formato 6 a)'!G11</f>
        <v>4342624.1499999911</v>
      </c>
      <c r="V4" s="18"/>
    </row>
    <row r="5" spans="1: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1600000</v>
      </c>
      <c r="Q5" s="18">
        <f>'Formato 6 a)'!C12</f>
        <v>2020007.69</v>
      </c>
      <c r="R5" s="18">
        <f>'Formato 6 a)'!D12</f>
        <v>3620007.69</v>
      </c>
      <c r="S5" s="18">
        <f>'Formato 6 a)'!E12</f>
        <v>3346202.75</v>
      </c>
      <c r="T5" s="18">
        <f>'Formato 6 a)'!F12</f>
        <v>3346202.75</v>
      </c>
      <c r="U5" s="18">
        <f>'Formato 6 a)'!G12</f>
        <v>273804.93999999994</v>
      </c>
      <c r="V5" s="18"/>
    </row>
    <row r="6" spans="1: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14720248</v>
      </c>
      <c r="Q6" s="18">
        <f>'Formato 6 a)'!C13</f>
        <v>-341075.51999999955</v>
      </c>
      <c r="R6" s="18">
        <f>'Formato 6 a)'!D13</f>
        <v>14379172.48</v>
      </c>
      <c r="S6" s="18">
        <f>'Formato 6 a)'!E13</f>
        <v>13254005.24</v>
      </c>
      <c r="T6" s="18">
        <f>'Formato 6 a)'!F13</f>
        <v>13216805.199999999</v>
      </c>
      <c r="U6" s="18">
        <f>'Formato 6 a)'!G13</f>
        <v>1125167.2400000002</v>
      </c>
      <c r="V6" s="18"/>
    </row>
    <row r="7" spans="1: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4700000</v>
      </c>
      <c r="Q7" s="18">
        <f>'Formato 6 a)'!C14</f>
        <v>330000</v>
      </c>
      <c r="R7" s="18">
        <f>'Formato 6 a)'!D14</f>
        <v>5030000</v>
      </c>
      <c r="S7" s="18">
        <f>'Formato 6 a)'!E14</f>
        <v>4842547.38</v>
      </c>
      <c r="T7" s="18">
        <f>'Formato 6 a)'!F14</f>
        <v>4391256.84</v>
      </c>
      <c r="U7" s="18">
        <f>'Formato 6 a)'!G14</f>
        <v>187452.62000000011</v>
      </c>
      <c r="V7" s="18"/>
      <c r="W7" s="18"/>
      <c r="X7" s="18"/>
      <c r="Y7" s="18"/>
    </row>
    <row r="8" spans="1: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16471131.49</v>
      </c>
      <c r="Q8" s="18">
        <f>'Formato 6 a)'!C15</f>
        <v>-330000</v>
      </c>
      <c r="R8" s="18">
        <f>'Formato 6 a)'!D15</f>
        <v>16141131.49</v>
      </c>
      <c r="S8" s="18">
        <f>'Formato 6 a)'!E15</f>
        <v>15201321.470000001</v>
      </c>
      <c r="T8" s="18">
        <f>'Formato 6 a)'!F15</f>
        <v>14874746.220000001</v>
      </c>
      <c r="U8" s="18">
        <f>'Formato 6 a)'!G15</f>
        <v>939810.01999999955</v>
      </c>
    </row>
    <row r="9" spans="1: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12905587</v>
      </c>
      <c r="Q11" s="18">
        <f>'Formato 6 a)'!C18</f>
        <v>4562292.04</v>
      </c>
      <c r="R11" s="18">
        <f>'Formato 6 a)'!D18</f>
        <v>17467879.040000003</v>
      </c>
      <c r="S11" s="18">
        <f>'Formato 6 a)'!E18</f>
        <v>13872524.200000001</v>
      </c>
      <c r="T11" s="18">
        <f>'Formato 6 a)'!F18</f>
        <v>13636784.16</v>
      </c>
      <c r="U11" s="18">
        <f>'Formato 6 a)'!G18</f>
        <v>3595354.84</v>
      </c>
    </row>
    <row r="12" spans="1: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3187700</v>
      </c>
      <c r="Q12" s="18">
        <f>'Formato 6 a)'!C19</f>
        <v>868878.64999999991</v>
      </c>
      <c r="R12" s="18">
        <f>'Formato 6 a)'!D19</f>
        <v>4056578.65</v>
      </c>
      <c r="S12" s="18">
        <f>'Formato 6 a)'!E19</f>
        <v>3353636.97</v>
      </c>
      <c r="T12" s="18">
        <f>'Formato 6 a)'!F19</f>
        <v>3350259.28</v>
      </c>
      <c r="U12" s="18">
        <f>'Formato 6 a)'!G19</f>
        <v>702941.6799999997</v>
      </c>
    </row>
    <row r="13" spans="1: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641900</v>
      </c>
      <c r="Q13" s="18">
        <f>'Formato 6 a)'!C20</f>
        <v>105322</v>
      </c>
      <c r="R13" s="18">
        <f>'Formato 6 a)'!D20</f>
        <v>747222</v>
      </c>
      <c r="S13" s="18">
        <f>'Formato 6 a)'!E20</f>
        <v>556262.02</v>
      </c>
      <c r="T13" s="18">
        <f>'Formato 6 a)'!F20</f>
        <v>554465.03</v>
      </c>
      <c r="U13" s="18">
        <f>'Formato 6 a)'!G20</f>
        <v>190959.97999999998</v>
      </c>
    </row>
    <row r="14" spans="1: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6000</v>
      </c>
      <c r="Q14" s="18">
        <f>'Formato 6 a)'!C21</f>
        <v>-6000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1272300</v>
      </c>
      <c r="Q15" s="18">
        <f>'Formato 6 a)'!C22</f>
        <v>3112493.51</v>
      </c>
      <c r="R15" s="18">
        <f>'Formato 6 a)'!D22</f>
        <v>4384793.51</v>
      </c>
      <c r="S15" s="18">
        <f>'Formato 6 a)'!E22</f>
        <v>3424226.03</v>
      </c>
      <c r="T15" s="18">
        <f>'Formato 6 a)'!F22</f>
        <v>3424226.03</v>
      </c>
      <c r="U15" s="18">
        <f>'Formato 6 a)'!G22</f>
        <v>960567.48</v>
      </c>
    </row>
    <row r="16" spans="1: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923187</v>
      </c>
      <c r="Q16" s="18">
        <f>'Formato 6 a)'!C23</f>
        <v>-154157.85999999999</v>
      </c>
      <c r="R16" s="18">
        <f>'Formato 6 a)'!D23</f>
        <v>769029.14</v>
      </c>
      <c r="S16" s="18">
        <f>'Formato 6 a)'!E23</f>
        <v>580400.63</v>
      </c>
      <c r="T16" s="18">
        <f>'Formato 6 a)'!F23</f>
        <v>580400.63</v>
      </c>
      <c r="U16" s="18">
        <f>'Formato 6 a)'!G23</f>
        <v>188628.51</v>
      </c>
    </row>
    <row r="17" spans="1:21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3809000</v>
      </c>
      <c r="Q17" s="18">
        <f>'Formato 6 a)'!C24</f>
        <v>-512278.66999999993</v>
      </c>
      <c r="R17" s="18">
        <f>'Formato 6 a)'!D24</f>
        <v>3296721.33</v>
      </c>
      <c r="S17" s="18">
        <f>'Formato 6 a)'!E24</f>
        <v>2422429.19</v>
      </c>
      <c r="T17" s="18">
        <f>'Formato 6 a)'!F24</f>
        <v>2307753.63</v>
      </c>
      <c r="U17" s="18">
        <f>'Formato 6 a)'!G24</f>
        <v>874292.14000000013</v>
      </c>
    </row>
    <row r="18" spans="1:21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1743600</v>
      </c>
      <c r="Q18" s="18">
        <f>'Formato 6 a)'!C25</f>
        <v>693041.14999999991</v>
      </c>
      <c r="R18" s="18">
        <f>'Formato 6 a)'!D25</f>
        <v>2436641.15</v>
      </c>
      <c r="S18" s="18">
        <f>'Formato 6 a)'!E25</f>
        <v>2097005.55</v>
      </c>
      <c r="T18" s="18">
        <f>'Formato 6 a)'!F25</f>
        <v>1981115.75</v>
      </c>
      <c r="U18" s="18">
        <f>'Formato 6 a)'!G25</f>
        <v>339635.59999999986</v>
      </c>
    </row>
    <row r="19" spans="1:21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1321900</v>
      </c>
      <c r="Q20" s="18">
        <f>'Formato 6 a)'!C27</f>
        <v>454993.26</v>
      </c>
      <c r="R20" s="18">
        <f>'Formato 6 a)'!D27</f>
        <v>1776893.26</v>
      </c>
      <c r="S20" s="18">
        <f>'Formato 6 a)'!E27</f>
        <v>1438563.81</v>
      </c>
      <c r="T20" s="18">
        <f>'Formato 6 a)'!F27</f>
        <v>1438563.81</v>
      </c>
      <c r="U20" s="18">
        <f>'Formato 6 a)'!G27</f>
        <v>338329.44999999995</v>
      </c>
    </row>
    <row r="21" spans="1:21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41313238.100000001</v>
      </c>
      <c r="Q21" s="18">
        <f>'Formato 6 a)'!C28</f>
        <v>3722784.8200000003</v>
      </c>
      <c r="R21" s="18">
        <f>'Formato 6 a)'!D28</f>
        <v>45036022.920000002</v>
      </c>
      <c r="S21" s="18">
        <f>'Formato 6 a)'!E28</f>
        <v>36651769.5</v>
      </c>
      <c r="T21" s="18">
        <f>'Formato 6 a)'!F28</f>
        <v>35892000.57</v>
      </c>
      <c r="U21" s="18">
        <f>'Formato 6 a)'!G28</f>
        <v>8384253.4200000018</v>
      </c>
    </row>
    <row r="22" spans="1:21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14033900</v>
      </c>
      <c r="Q22" s="18">
        <f>'Formato 6 a)'!C29</f>
        <v>2133260</v>
      </c>
      <c r="R22" s="18">
        <f>'Formato 6 a)'!D29</f>
        <v>16167160</v>
      </c>
      <c r="S22" s="18">
        <f>'Formato 6 a)'!E29</f>
        <v>15550077.279999999</v>
      </c>
      <c r="T22" s="18">
        <f>'Formato 6 a)'!F29</f>
        <v>15545798.279999999</v>
      </c>
      <c r="U22" s="18">
        <f>'Formato 6 a)'!G29</f>
        <v>617082.72000000067</v>
      </c>
    </row>
    <row r="23" spans="1:21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615000</v>
      </c>
      <c r="Q23" s="18">
        <f>'Formato 6 a)'!C30</f>
        <v>364018.68999999994</v>
      </c>
      <c r="R23" s="18">
        <f>'Formato 6 a)'!D30</f>
        <v>979018.69</v>
      </c>
      <c r="S23" s="18">
        <f>'Formato 6 a)'!E30</f>
        <v>872381.56</v>
      </c>
      <c r="T23" s="18">
        <f>'Formato 6 a)'!F30</f>
        <v>834949.73</v>
      </c>
      <c r="U23" s="18">
        <f>'Formato 6 a)'!G30</f>
        <v>106637.12999999989</v>
      </c>
    </row>
    <row r="24" spans="1:21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5261269.0999999996</v>
      </c>
      <c r="Q24" s="18">
        <f>'Formato 6 a)'!C31</f>
        <v>5228142.4500000011</v>
      </c>
      <c r="R24" s="18">
        <f>'Formato 6 a)'!D31</f>
        <v>10489411.550000001</v>
      </c>
      <c r="S24" s="18">
        <f>'Formato 6 a)'!E31</f>
        <v>8702489.1899999995</v>
      </c>
      <c r="T24" s="18">
        <f>'Formato 6 a)'!F31</f>
        <v>8468790.0999999996</v>
      </c>
      <c r="U24" s="18">
        <f>'Formato 6 a)'!G31</f>
        <v>1786922.3600000013</v>
      </c>
    </row>
    <row r="25" spans="1:21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416000</v>
      </c>
      <c r="Q25" s="18">
        <f>'Formato 6 a)'!C32</f>
        <v>655595.23</v>
      </c>
      <c r="R25" s="18">
        <f>'Formato 6 a)'!D32</f>
        <v>1071595.23</v>
      </c>
      <c r="S25" s="18">
        <f>'Formato 6 a)'!E32</f>
        <v>756288.33</v>
      </c>
      <c r="T25" s="18">
        <f>'Formato 6 a)'!F32</f>
        <v>711950.46</v>
      </c>
      <c r="U25" s="18">
        <f>'Formato 6 a)'!G32</f>
        <v>315306.90000000002</v>
      </c>
    </row>
    <row r="26" spans="1:21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623400</v>
      </c>
      <c r="Q26" s="18">
        <f>'Formato 6 a)'!C33</f>
        <v>-29196.619999999995</v>
      </c>
      <c r="R26" s="18">
        <f>'Formato 6 a)'!D33</f>
        <v>594203.38</v>
      </c>
      <c r="S26" s="18">
        <f>'Formato 6 a)'!E33</f>
        <v>381933</v>
      </c>
      <c r="T26" s="18">
        <f>'Formato 6 a)'!F33</f>
        <v>381933</v>
      </c>
      <c r="U26" s="18">
        <f>'Formato 6 a)'!G33</f>
        <v>212270.38</v>
      </c>
    </row>
    <row r="27" spans="1:21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1978500</v>
      </c>
      <c r="Q27" s="18">
        <f>'Formato 6 a)'!C34</f>
        <v>417742</v>
      </c>
      <c r="R27" s="18">
        <f>'Formato 6 a)'!D34</f>
        <v>2396242</v>
      </c>
      <c r="S27" s="18">
        <f>'Formato 6 a)'!E34</f>
        <v>2005478.8</v>
      </c>
      <c r="T27" s="18">
        <f>'Formato 6 a)'!F34</f>
        <v>1938327.58</v>
      </c>
      <c r="U27" s="18">
        <f>'Formato 6 a)'!G34</f>
        <v>390763.19999999995</v>
      </c>
    </row>
    <row r="28" spans="1:21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527200</v>
      </c>
      <c r="Q28" s="18">
        <f>'Formato 6 a)'!C35</f>
        <v>13521</v>
      </c>
      <c r="R28" s="18">
        <f>'Formato 6 a)'!D35</f>
        <v>540721</v>
      </c>
      <c r="S28" s="18">
        <f>'Formato 6 a)'!E35</f>
        <v>106869.94</v>
      </c>
      <c r="T28" s="18">
        <f>'Formato 6 a)'!F35</f>
        <v>106869.94</v>
      </c>
      <c r="U28" s="18">
        <f>'Formato 6 a)'!G35</f>
        <v>433851.06</v>
      </c>
    </row>
    <row r="29" spans="1:21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4475000</v>
      </c>
      <c r="Q29" s="18">
        <f>'Formato 6 a)'!C36</f>
        <v>-1933046.0099999998</v>
      </c>
      <c r="R29" s="18">
        <f>'Formato 6 a)'!D36</f>
        <v>2541953.9900000002</v>
      </c>
      <c r="S29" s="18">
        <f>'Formato 6 a)'!E36</f>
        <v>953099.8</v>
      </c>
      <c r="T29" s="18">
        <f>'Formato 6 a)'!F36</f>
        <v>923623.02</v>
      </c>
      <c r="U29" s="18">
        <f>'Formato 6 a)'!G36</f>
        <v>1588854.1900000002</v>
      </c>
    </row>
    <row r="30" spans="1:21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13382969</v>
      </c>
      <c r="Q30" s="18">
        <f>'Formato 6 a)'!C37</f>
        <v>-3127251.92</v>
      </c>
      <c r="R30" s="18">
        <f>'Formato 6 a)'!D37</f>
        <v>10255717.08</v>
      </c>
      <c r="S30" s="18">
        <f>'Formato 6 a)'!E37</f>
        <v>7323151.5999999996</v>
      </c>
      <c r="T30" s="18">
        <f>'Formato 6 a)'!F37</f>
        <v>6979758.46</v>
      </c>
      <c r="U30" s="18">
        <f>'Formato 6 a)'!G37</f>
        <v>2932565.4800000004</v>
      </c>
    </row>
    <row r="31" spans="1:21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39095202</v>
      </c>
      <c r="Q31" s="18">
        <f>'Formato 6 a)'!C38</f>
        <v>18739576.399999999</v>
      </c>
      <c r="R31" s="18">
        <f>'Formato 6 a)'!D38</f>
        <v>57834778.399999999</v>
      </c>
      <c r="S31" s="18">
        <f>'Formato 6 a)'!E38</f>
        <v>54729940</v>
      </c>
      <c r="T31" s="18">
        <f>'Formato 6 a)'!F38</f>
        <v>51384288.560000002</v>
      </c>
      <c r="U31" s="18">
        <f>'Formato 6 a)'!G38</f>
        <v>3104838.4000000013</v>
      </c>
    </row>
    <row r="32" spans="1:21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15471412</v>
      </c>
      <c r="Q33" s="18">
        <f>'Formato 6 a)'!C40</f>
        <v>89035.029999999329</v>
      </c>
      <c r="R33" s="18">
        <f>'Formato 6 a)'!D40</f>
        <v>15560447.029999999</v>
      </c>
      <c r="S33" s="18">
        <f>'Formato 6 a)'!E40</f>
        <v>15417803.029999999</v>
      </c>
      <c r="T33" s="18">
        <f>'Formato 6 a)'!F40</f>
        <v>15417803.029999999</v>
      </c>
      <c r="U33" s="18">
        <f>'Formato 6 a)'!G40</f>
        <v>142644</v>
      </c>
    </row>
    <row r="34" spans="1:21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20000</v>
      </c>
      <c r="Q34" s="18">
        <f>'Formato 6 a)'!C41</f>
        <v>5306179.59</v>
      </c>
      <c r="R34" s="18">
        <f>'Formato 6 a)'!D41</f>
        <v>5326179.59</v>
      </c>
      <c r="S34" s="18">
        <f>'Formato 6 a)'!E41</f>
        <v>5316060.8600000003</v>
      </c>
      <c r="T34" s="18">
        <f>'Formato 6 a)'!F41</f>
        <v>5316060.8600000003</v>
      </c>
      <c r="U34" s="18">
        <f>'Formato 6 a)'!G41</f>
        <v>10118.729999999516</v>
      </c>
    </row>
    <row r="35" spans="1:21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15004000</v>
      </c>
      <c r="Q35" s="18">
        <f>'Formato 6 a)'!C42</f>
        <v>13401978.780000001</v>
      </c>
      <c r="R35" s="18">
        <f>'Formato 6 a)'!D42</f>
        <v>28405978.780000001</v>
      </c>
      <c r="S35" s="18">
        <f>'Formato 6 a)'!E42</f>
        <v>26483310.609999999</v>
      </c>
      <c r="T35" s="18">
        <f>'Formato 6 a)'!F42</f>
        <v>23137659.170000002</v>
      </c>
      <c r="U35" s="18">
        <f>'Formato 6 a)'!G42</f>
        <v>1922668.1700000018</v>
      </c>
    </row>
    <row r="36" spans="1:21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8354790</v>
      </c>
      <c r="Q36" s="18">
        <f>'Formato 6 a)'!C43</f>
        <v>-92617</v>
      </c>
      <c r="R36" s="18">
        <f>'Formato 6 a)'!D43</f>
        <v>8262173</v>
      </c>
      <c r="S36" s="18">
        <f>'Formato 6 a)'!E43</f>
        <v>7330565.5</v>
      </c>
      <c r="T36" s="18">
        <f>'Formato 6 a)'!F43</f>
        <v>7330565.5</v>
      </c>
      <c r="U36" s="18">
        <f>'Formato 6 a)'!G43</f>
        <v>931607.5</v>
      </c>
    </row>
    <row r="37" spans="1:21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245000</v>
      </c>
      <c r="Q40" s="18">
        <f>'Formato 6 a)'!C47</f>
        <v>35000</v>
      </c>
      <c r="R40" s="18">
        <f>'Formato 6 a)'!D47</f>
        <v>280000</v>
      </c>
      <c r="S40" s="18">
        <f>'Formato 6 a)'!E47</f>
        <v>182200</v>
      </c>
      <c r="T40" s="18">
        <f>'Formato 6 a)'!F47</f>
        <v>182200</v>
      </c>
      <c r="U40" s="18">
        <f>'Formato 6 a)'!G47</f>
        <v>97800</v>
      </c>
    </row>
    <row r="41" spans="1:21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4941300</v>
      </c>
      <c r="Q41" s="18">
        <f>'Formato 6 a)'!C48</f>
        <v>-2277104.6400000001</v>
      </c>
      <c r="R41" s="18">
        <f>'Formato 6 a)'!D48</f>
        <v>2664195.36</v>
      </c>
      <c r="S41" s="18">
        <f>'Formato 6 a)'!E48</f>
        <v>1930965.4200000002</v>
      </c>
      <c r="T41" s="18">
        <f>'Formato 6 a)'!F48</f>
        <v>1898695.47</v>
      </c>
      <c r="U41" s="18">
        <f>'Formato 6 a)'!G48</f>
        <v>733229.93999999983</v>
      </c>
    </row>
    <row r="42" spans="1:21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1341200</v>
      </c>
      <c r="Q42" s="18">
        <f>'Formato 6 a)'!C49</f>
        <v>615144.35999999987</v>
      </c>
      <c r="R42" s="18">
        <f>'Formato 6 a)'!D49</f>
        <v>1956344.3599999999</v>
      </c>
      <c r="S42" s="18">
        <f>'Formato 6 a)'!E49</f>
        <v>1465406.51</v>
      </c>
      <c r="T42" s="18">
        <f>'Formato 6 a)'!F49</f>
        <v>1433136.56</v>
      </c>
      <c r="U42" s="18">
        <f>'Formato 6 a)'!G49</f>
        <v>490937.84999999986</v>
      </c>
    </row>
    <row r="43" spans="1:21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270000</v>
      </c>
      <c r="Q43" s="18">
        <f>'Formato 6 a)'!C50</f>
        <v>-10349</v>
      </c>
      <c r="R43" s="18">
        <f>'Formato 6 a)'!D50</f>
        <v>259651</v>
      </c>
      <c r="S43" s="18">
        <f>'Formato 6 a)'!E50</f>
        <v>103246.38</v>
      </c>
      <c r="T43" s="18">
        <f>'Formato 6 a)'!F50</f>
        <v>103246.38</v>
      </c>
      <c r="U43" s="18">
        <f>'Formato 6 a)'!G50</f>
        <v>156404.62</v>
      </c>
    </row>
    <row r="44" spans="1:21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3000000</v>
      </c>
      <c r="Q45" s="18">
        <f>'Formato 6 a)'!C52</f>
        <v>-2860000</v>
      </c>
      <c r="R45" s="18">
        <f>'Formato 6 a)'!D52</f>
        <v>140000</v>
      </c>
      <c r="S45" s="18">
        <f>'Formato 6 a)'!E52</f>
        <v>135960</v>
      </c>
      <c r="T45" s="18">
        <f>'Formato 6 a)'!F52</f>
        <v>135960</v>
      </c>
      <c r="U45" s="18">
        <f>'Formato 6 a)'!G52</f>
        <v>4040</v>
      </c>
    </row>
    <row r="46" spans="1:21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318100</v>
      </c>
      <c r="Q47" s="18">
        <f>'Formato 6 a)'!C54</f>
        <v>-10900</v>
      </c>
      <c r="R47" s="18">
        <f>'Formato 6 a)'!D54</f>
        <v>307200</v>
      </c>
      <c r="S47" s="18">
        <f>'Formato 6 a)'!E54</f>
        <v>226352.53</v>
      </c>
      <c r="T47" s="18">
        <f>'Formato 6 a)'!F54</f>
        <v>226352.53</v>
      </c>
      <c r="U47" s="18">
        <f>'Formato 6 a)'!G54</f>
        <v>80847.47</v>
      </c>
    </row>
    <row r="48" spans="1:21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12000</v>
      </c>
      <c r="Q50" s="18">
        <f>'Formato 6 a)'!C57</f>
        <v>-11000</v>
      </c>
      <c r="R50" s="18">
        <f>'Formato 6 a)'!D57</f>
        <v>1000</v>
      </c>
      <c r="S50" s="18">
        <f>'Formato 6 a)'!E57</f>
        <v>0</v>
      </c>
      <c r="T50" s="18">
        <f>'Formato 6 a)'!F57</f>
        <v>0</v>
      </c>
      <c r="U50" s="18">
        <f>'Formato 6 a)'!G57</f>
        <v>1000</v>
      </c>
    </row>
    <row r="51" spans="1:21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9200000</v>
      </c>
      <c r="Q51" s="18">
        <f>'Formato 6 a)'!C58</f>
        <v>22489549.539999999</v>
      </c>
      <c r="R51" s="18">
        <f>'Formato 6 a)'!D58</f>
        <v>31689549.539999999</v>
      </c>
      <c r="S51" s="18">
        <f>'Formato 6 a)'!E58</f>
        <v>26144271.98</v>
      </c>
      <c r="T51" s="18">
        <f>'Formato 6 a)'!F58</f>
        <v>24894120.559999999</v>
      </c>
      <c r="U51" s="18">
        <f>'Formato 6 a)'!G58</f>
        <v>5545277.5599999987</v>
      </c>
    </row>
    <row r="52" spans="1:21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9200000</v>
      </c>
      <c r="Q52" s="18">
        <f>'Formato 6 a)'!C59</f>
        <v>21141402.649999999</v>
      </c>
      <c r="R52" s="18">
        <f>'Formato 6 a)'!D59</f>
        <v>30341402.649999999</v>
      </c>
      <c r="S52" s="18">
        <f>'Formato 6 a)'!E59</f>
        <v>25734721.859999999</v>
      </c>
      <c r="T52" s="18">
        <f>'Formato 6 a)'!F59</f>
        <v>24894120.559999999</v>
      </c>
      <c r="U52" s="18">
        <f>'Formato 6 a)'!G59</f>
        <v>4606680.7899999991</v>
      </c>
    </row>
    <row r="53" spans="1:21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1348146.89</v>
      </c>
      <c r="R53" s="18">
        <f>'Formato 6 a)'!D60</f>
        <v>1348146.89</v>
      </c>
      <c r="S53" s="18">
        <f>'Formato 6 a)'!E60</f>
        <v>409550.12</v>
      </c>
      <c r="T53" s="18">
        <f>'Formato 6 a)'!F60</f>
        <v>0</v>
      </c>
      <c r="U53" s="18">
        <f>'Formato 6 a)'!G60</f>
        <v>938596.7699999999</v>
      </c>
    </row>
    <row r="54" spans="1:21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31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0</v>
      </c>
      <c r="Q64" s="18">
        <f>'Formato 6 a)'!C71</f>
        <v>7139501.1799999997</v>
      </c>
      <c r="R64" s="18">
        <f>'Formato 6 a)'!D71</f>
        <v>7139501.1799999997</v>
      </c>
      <c r="S64" s="18">
        <f>'Formato 6 a)'!E71</f>
        <v>6086610.7400000002</v>
      </c>
      <c r="T64" s="18">
        <f>'Formato 6 a)'!F71</f>
        <v>6086610.7400000002</v>
      </c>
      <c r="U64" s="18">
        <f>'Formato 6 a)'!G71</f>
        <v>1052890.4399999995</v>
      </c>
    </row>
    <row r="65" spans="1:21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0</v>
      </c>
      <c r="Q67" s="18">
        <f>'Formato 6 a)'!C74</f>
        <v>7139501.1799999997</v>
      </c>
      <c r="R67" s="18">
        <f>'Formato 6 a)'!D74</f>
        <v>7139501.1799999997</v>
      </c>
      <c r="S67" s="18">
        <f>'Formato 6 a)'!E74</f>
        <v>6086610.7400000002</v>
      </c>
      <c r="T67" s="18">
        <f>'Formato 6 a)'!F74</f>
        <v>6086610.7400000002</v>
      </c>
      <c r="U67" s="18">
        <f>'Formato 6 a)'!G74</f>
        <v>1052890.4399999995</v>
      </c>
    </row>
    <row r="68" spans="1:21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200000</v>
      </c>
      <c r="Q68" s="18">
        <f>'Formato 6 a)'!C75</f>
        <v>-100000</v>
      </c>
      <c r="R68" s="18">
        <f>'Formato 6 a)'!D75</f>
        <v>100000</v>
      </c>
      <c r="S68" s="18">
        <f>'Formato 6 a)'!E75</f>
        <v>0</v>
      </c>
      <c r="T68" s="18">
        <f>'Formato 6 a)'!F75</f>
        <v>0</v>
      </c>
      <c r="U68" s="18">
        <f>'Formato 6 a)'!G75</f>
        <v>100000</v>
      </c>
    </row>
    <row r="69" spans="1:21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200000</v>
      </c>
      <c r="Q70" s="18">
        <f>'Formato 6 a)'!C77</f>
        <v>-100000</v>
      </c>
      <c r="R70" s="18">
        <f>'Formato 6 a)'!D77</f>
        <v>100000</v>
      </c>
      <c r="S70" s="18">
        <f>'Formato 6 a)'!E77</f>
        <v>0</v>
      </c>
      <c r="T70" s="18">
        <f>'Formato 6 a)'!F77</f>
        <v>0</v>
      </c>
      <c r="U70" s="18">
        <f>'Formato 6 a)'!G77</f>
        <v>100000</v>
      </c>
    </row>
    <row r="71" spans="1:21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207500000</v>
      </c>
      <c r="Q76">
        <f>'Formato 6 a)'!C84</f>
        <v>126326791.30000001</v>
      </c>
      <c r="R76">
        <f>'Formato 6 a)'!D84</f>
        <v>333826791.29999995</v>
      </c>
      <c r="S76">
        <f>'Formato 6 a)'!E84</f>
        <v>300625786.51999998</v>
      </c>
      <c r="T76">
        <f>'Formato 6 a)'!F84</f>
        <v>233587602.81999999</v>
      </c>
      <c r="U76">
        <f>'Formato 6 a)'!G84</f>
        <v>33201004.780000001</v>
      </c>
    </row>
    <row r="77" spans="1:21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57300207</v>
      </c>
      <c r="Q77">
        <f>'Formato 6 a)'!C85</f>
        <v>-2727241.5299999993</v>
      </c>
      <c r="R77">
        <f>'Formato 6 a)'!D85</f>
        <v>54572965.469999999</v>
      </c>
      <c r="S77">
        <f>'Formato 6 a)'!E85</f>
        <v>54572965.469999999</v>
      </c>
      <c r="T77">
        <f>'Formato 6 a)'!F85</f>
        <v>53854351.660000004</v>
      </c>
      <c r="U77">
        <f>'Formato 6 a)'!G85</f>
        <v>0</v>
      </c>
    </row>
    <row r="78" spans="1:21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37527896</v>
      </c>
      <c r="Q78">
        <f>'Formato 6 a)'!C86</f>
        <v>-2066623.1099999994</v>
      </c>
      <c r="R78">
        <f>'Formato 6 a)'!D86</f>
        <v>35461272.890000001</v>
      </c>
      <c r="S78">
        <f>'Formato 6 a)'!E86</f>
        <v>35461272.890000001</v>
      </c>
      <c r="T78">
        <f>'Formato 6 a)'!F86</f>
        <v>35445319.549999997</v>
      </c>
      <c r="U78">
        <f>'Formato 6 a)'!G86</f>
        <v>0</v>
      </c>
    </row>
    <row r="79" spans="1:21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6948311</v>
      </c>
      <c r="Q80">
        <f>'Formato 6 a)'!C88</f>
        <v>-355717.95999999996</v>
      </c>
      <c r="R80">
        <f>'Formato 6 a)'!D88</f>
        <v>6592593.04</v>
      </c>
      <c r="S80">
        <f>'Formato 6 a)'!E88</f>
        <v>6592593.04</v>
      </c>
      <c r="T80">
        <f>'Formato 6 a)'!F88</f>
        <v>6385503.0300000003</v>
      </c>
      <c r="U80">
        <f>'Formato 6 a)'!G88</f>
        <v>0</v>
      </c>
    </row>
    <row r="81" spans="1:21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4900000</v>
      </c>
      <c r="Q81">
        <f>'Formato 6 a)'!C89</f>
        <v>411287.79000000004</v>
      </c>
      <c r="R81">
        <f>'Formato 6 a)'!D89</f>
        <v>5311287.79</v>
      </c>
      <c r="S81">
        <f>'Formato 6 a)'!E89</f>
        <v>5311287.79</v>
      </c>
      <c r="T81">
        <f>'Formato 6 a)'!F89</f>
        <v>4832526.9800000004</v>
      </c>
      <c r="U81">
        <f>'Formato 6 a)'!G89</f>
        <v>0</v>
      </c>
    </row>
    <row r="82" spans="1:21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7924000</v>
      </c>
      <c r="Q82">
        <f>'Formato 6 a)'!C90</f>
        <v>-716188.25</v>
      </c>
      <c r="R82">
        <f>'Formato 6 a)'!D90</f>
        <v>7207811.75</v>
      </c>
      <c r="S82">
        <f>'Formato 6 a)'!E90</f>
        <v>7207811.75</v>
      </c>
      <c r="T82">
        <f>'Formato 6 a)'!F90</f>
        <v>7191002.0999999996</v>
      </c>
      <c r="U82">
        <f>'Formato 6 a)'!G90</f>
        <v>0</v>
      </c>
    </row>
    <row r="83" spans="1:21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15225000</v>
      </c>
      <c r="Q85">
        <f>'Formato 6 a)'!C93</f>
        <v>5855547.29</v>
      </c>
      <c r="R85">
        <f>'Formato 6 a)'!D93</f>
        <v>21080547.289999999</v>
      </c>
      <c r="S85">
        <f>'Formato 6 a)'!E93</f>
        <v>21051509.41</v>
      </c>
      <c r="T85">
        <f>'Formato 6 a)'!F93</f>
        <v>20464197.539999999</v>
      </c>
      <c r="U85">
        <f>'Formato 6 a)'!G93</f>
        <v>29037.879999998957</v>
      </c>
    </row>
    <row r="86" spans="1:21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0</v>
      </c>
      <c r="Q86">
        <f>'Formato 6 a)'!C94</f>
        <v>46980</v>
      </c>
      <c r="R86">
        <f>'Formato 6 a)'!D94</f>
        <v>46980</v>
      </c>
      <c r="S86">
        <f>'Formato 6 a)'!E94</f>
        <v>46980</v>
      </c>
      <c r="T86">
        <f>'Formato 6 a)'!F94</f>
        <v>46980</v>
      </c>
      <c r="U86">
        <f>'Formato 6 a)'!G94</f>
        <v>0</v>
      </c>
    </row>
    <row r="87" spans="1:21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50000</v>
      </c>
      <c r="Q87">
        <f>'Formato 6 a)'!C95</f>
        <v>-50000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2400000</v>
      </c>
      <c r="Q89">
        <f>'Formato 6 a)'!C97</f>
        <v>109874.58999999985</v>
      </c>
      <c r="R89">
        <f>'Formato 6 a)'!D97</f>
        <v>2509874.59</v>
      </c>
      <c r="S89">
        <f>'Formato 6 a)'!E97</f>
        <v>2509874.59</v>
      </c>
      <c r="T89">
        <f>'Formato 6 a)'!F97</f>
        <v>2462874.59</v>
      </c>
      <c r="U89">
        <f>'Formato 6 a)'!G97</f>
        <v>0</v>
      </c>
    </row>
    <row r="90" spans="1:21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120000</v>
      </c>
      <c r="Q90">
        <f>'Formato 6 a)'!C98</f>
        <v>96914</v>
      </c>
      <c r="R90">
        <f>'Formato 6 a)'!D98</f>
        <v>216914</v>
      </c>
      <c r="S90">
        <f>'Formato 6 a)'!E98</f>
        <v>216914</v>
      </c>
      <c r="T90">
        <f>'Formato 6 a)'!F98</f>
        <v>216914</v>
      </c>
      <c r="U90">
        <f>'Formato 6 a)'!G98</f>
        <v>0</v>
      </c>
    </row>
    <row r="91" spans="1:21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10050000</v>
      </c>
      <c r="Q91">
        <f>'Formato 6 a)'!C99</f>
        <v>1320000</v>
      </c>
      <c r="R91">
        <f>'Formato 6 a)'!D99</f>
        <v>11370000</v>
      </c>
      <c r="S91">
        <f>'Formato 6 a)'!E99</f>
        <v>11369763.029999999</v>
      </c>
      <c r="T91">
        <f>'Formato 6 a)'!F99</f>
        <v>11056118.869999999</v>
      </c>
      <c r="U91">
        <f>'Formato 6 a)'!G99</f>
        <v>236.97000000067055</v>
      </c>
    </row>
    <row r="92" spans="1:21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305000</v>
      </c>
      <c r="Q92">
        <f>'Formato 6 a)'!C100</f>
        <v>2876612.07</v>
      </c>
      <c r="R92">
        <f>'Formato 6 a)'!D100</f>
        <v>3181612.07</v>
      </c>
      <c r="S92">
        <f>'Formato 6 a)'!E100</f>
        <v>3177644.43</v>
      </c>
      <c r="T92">
        <f>'Formato 6 a)'!F100</f>
        <v>3055084.63</v>
      </c>
      <c r="U92">
        <f>'Formato 6 a)'!G100</f>
        <v>3967.6399999996647</v>
      </c>
    </row>
    <row r="93" spans="1:21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0</v>
      </c>
      <c r="Q93">
        <f>'Formato 6 a)'!C101</f>
        <v>611400.22</v>
      </c>
      <c r="R93">
        <f>'Formato 6 a)'!D101</f>
        <v>611400.22</v>
      </c>
      <c r="S93">
        <f>'Formato 6 a)'!E101</f>
        <v>591817.91</v>
      </c>
      <c r="T93">
        <f>'Formato 6 a)'!F101</f>
        <v>487710</v>
      </c>
      <c r="U93">
        <f>'Formato 6 a)'!G101</f>
        <v>19582.309999999939</v>
      </c>
    </row>
    <row r="94" spans="1:21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2300000</v>
      </c>
      <c r="Q94">
        <f>'Formato 6 a)'!C102</f>
        <v>843766.41000000015</v>
      </c>
      <c r="R94">
        <f>'Formato 6 a)'!D102</f>
        <v>3143766.41</v>
      </c>
      <c r="S94">
        <f>'Formato 6 a)'!E102</f>
        <v>3138515.45</v>
      </c>
      <c r="T94">
        <f>'Formato 6 a)'!F102</f>
        <v>3138515.45</v>
      </c>
      <c r="U94">
        <f>'Formato 6 a)'!G102</f>
        <v>5250.9599999999627</v>
      </c>
    </row>
    <row r="95" spans="1:21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13310000</v>
      </c>
      <c r="Q95">
        <f>'Formato 6 a)'!C103</f>
        <v>16033774.15</v>
      </c>
      <c r="R95">
        <f>'Formato 6 a)'!D103</f>
        <v>29343774.149999999</v>
      </c>
      <c r="S95">
        <f>'Formato 6 a)'!E103</f>
        <v>28963001.25</v>
      </c>
      <c r="T95">
        <f>'Formato 6 a)'!F103</f>
        <v>22942779.960000001</v>
      </c>
      <c r="U95">
        <f>'Formato 6 a)'!G103</f>
        <v>380772.89999999851</v>
      </c>
    </row>
    <row r="96" spans="1:21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0</v>
      </c>
      <c r="Q96">
        <f>'Formato 6 a)'!C104</f>
        <v>4659.99</v>
      </c>
      <c r="R96">
        <f>'Formato 6 a)'!D104</f>
        <v>4659.99</v>
      </c>
      <c r="S96">
        <f>'Formato 6 a)'!E104</f>
        <v>4659.99</v>
      </c>
      <c r="T96">
        <f>'Formato 6 a)'!F104</f>
        <v>4659.99</v>
      </c>
      <c r="U96">
        <f>'Formato 6 a)'!G104</f>
        <v>0</v>
      </c>
    </row>
    <row r="97" spans="1:21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100000</v>
      </c>
      <c r="Q97">
        <f>'Formato 6 a)'!C105</f>
        <v>1025374</v>
      </c>
      <c r="R97">
        <f>'Formato 6 a)'!D105</f>
        <v>1125374</v>
      </c>
      <c r="S97">
        <f>'Formato 6 a)'!E105</f>
        <v>1125374</v>
      </c>
      <c r="T97">
        <f>'Formato 6 a)'!F105</f>
        <v>1125374</v>
      </c>
      <c r="U97">
        <f>'Formato 6 a)'!G105</f>
        <v>0</v>
      </c>
    </row>
    <row r="98" spans="1:21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100000</v>
      </c>
      <c r="Q98">
        <f>'Formato 6 a)'!C106</f>
        <v>9661091.3599999994</v>
      </c>
      <c r="R98">
        <f>'Formato 6 a)'!D106</f>
        <v>9761091.3599999994</v>
      </c>
      <c r="S98">
        <f>'Formato 6 a)'!E106</f>
        <v>9397479.4600000009</v>
      </c>
      <c r="T98">
        <f>'Formato 6 a)'!F106</f>
        <v>4963400.17</v>
      </c>
      <c r="U98">
        <f>'Formato 6 a)'!G106</f>
        <v>363611.89999999851</v>
      </c>
    </row>
    <row r="99" spans="1:21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1300000</v>
      </c>
      <c r="Q99">
        <f>'Formato 6 a)'!C107</f>
        <v>98462.040000000037</v>
      </c>
      <c r="R99">
        <f>'Formato 6 a)'!D107</f>
        <v>1398462.04</v>
      </c>
      <c r="S99">
        <f>'Formato 6 a)'!E107</f>
        <v>1398462.04</v>
      </c>
      <c r="T99">
        <f>'Formato 6 a)'!F107</f>
        <v>1398462.04</v>
      </c>
      <c r="U99">
        <f>'Formato 6 a)'!G107</f>
        <v>0</v>
      </c>
    </row>
    <row r="100" spans="1:21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750000</v>
      </c>
      <c r="Q100">
        <f>'Formato 6 a)'!C108</f>
        <v>250467.36</v>
      </c>
      <c r="R100">
        <f>'Formato 6 a)'!D108</f>
        <v>1000467.36</v>
      </c>
      <c r="S100">
        <f>'Formato 6 a)'!E108</f>
        <v>1000467.36</v>
      </c>
      <c r="T100">
        <f>'Formato 6 a)'!F108</f>
        <v>1000467.36</v>
      </c>
      <c r="U100">
        <f>'Formato 6 a)'!G108</f>
        <v>0</v>
      </c>
    </row>
    <row r="101" spans="1:21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17161</v>
      </c>
      <c r="R101">
        <f>'Formato 6 a)'!D109</f>
        <v>17161</v>
      </c>
      <c r="S101">
        <f>'Formato 6 a)'!E109</f>
        <v>0</v>
      </c>
      <c r="T101">
        <f>'Formato 6 a)'!F109</f>
        <v>0</v>
      </c>
      <c r="U101">
        <f>'Formato 6 a)'!G109</f>
        <v>17161</v>
      </c>
    </row>
    <row r="102" spans="1:21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0</v>
      </c>
      <c r="Q102">
        <f>'Formato 6 a)'!C110</f>
        <v>16551.27</v>
      </c>
      <c r="R102">
        <f>'Formato 6 a)'!D110</f>
        <v>16551.27</v>
      </c>
      <c r="S102">
        <f>'Formato 6 a)'!E110</f>
        <v>16551.27</v>
      </c>
      <c r="T102">
        <f>'Formato 6 a)'!F110</f>
        <v>16551.27</v>
      </c>
      <c r="U102">
        <f>'Formato 6 a)'!G110</f>
        <v>0</v>
      </c>
    </row>
    <row r="103" spans="1:21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11060000</v>
      </c>
      <c r="Q104">
        <f>'Formato 6 a)'!C112</f>
        <v>4960007.1300000008</v>
      </c>
      <c r="R104">
        <f>'Formato 6 a)'!D112</f>
        <v>16020007.130000001</v>
      </c>
      <c r="S104">
        <f>'Formato 6 a)'!E112</f>
        <v>16020007.130000001</v>
      </c>
      <c r="T104">
        <f>'Formato 6 a)'!F112</f>
        <v>14433865.130000001</v>
      </c>
      <c r="U104">
        <f>'Formato 6 a)'!G112</f>
        <v>0</v>
      </c>
    </row>
    <row r="105" spans="1:21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100000</v>
      </c>
      <c r="Q105">
        <f>'Formato 6 a)'!C113</f>
        <v>16767920.949999999</v>
      </c>
      <c r="R105">
        <f>'Formato 6 a)'!D113</f>
        <v>16867920.949999999</v>
      </c>
      <c r="S105">
        <f>'Formato 6 a)'!E113</f>
        <v>16333045.84</v>
      </c>
      <c r="T105">
        <f>'Formato 6 a)'!F113</f>
        <v>14959313.049999999</v>
      </c>
      <c r="U105">
        <f>'Formato 6 a)'!G113</f>
        <v>534875.1099999994</v>
      </c>
    </row>
    <row r="106" spans="1:21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0</v>
      </c>
      <c r="Q108">
        <f>'Formato 6 a)'!C116</f>
        <v>3645102.44</v>
      </c>
      <c r="R108">
        <f>'Formato 6 a)'!D116</f>
        <v>3645102.44</v>
      </c>
      <c r="S108">
        <f>'Formato 6 a)'!E116</f>
        <v>3640775.85</v>
      </c>
      <c r="T108">
        <f>'Formato 6 a)'!F116</f>
        <v>3640775.85</v>
      </c>
      <c r="U108">
        <f>'Formato 6 a)'!G116</f>
        <v>4326.589999999851</v>
      </c>
    </row>
    <row r="109" spans="1:21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100000</v>
      </c>
      <c r="Q109">
        <f>'Formato 6 a)'!C117</f>
        <v>13122818.51</v>
      </c>
      <c r="R109">
        <f>'Formato 6 a)'!D117</f>
        <v>13222818.51</v>
      </c>
      <c r="S109">
        <f>'Formato 6 a)'!E117</f>
        <v>12692269.99</v>
      </c>
      <c r="T109">
        <f>'Formato 6 a)'!F117</f>
        <v>11318537.199999999</v>
      </c>
      <c r="U109">
        <f>'Formato 6 a)'!G117</f>
        <v>530548.51999999955</v>
      </c>
    </row>
    <row r="110" spans="1:21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7657650.1600000001</v>
      </c>
      <c r="Q115">
        <f>'Formato 6 a)'!C123</f>
        <v>-3476899.6100000003</v>
      </c>
      <c r="R115">
        <f>'Formato 6 a)'!D123</f>
        <v>4180750.55</v>
      </c>
      <c r="S115">
        <f>'Formato 6 a)'!E123</f>
        <v>4131690.7799999993</v>
      </c>
      <c r="T115">
        <f>'Formato 6 a)'!F123</f>
        <v>3862291.1099999994</v>
      </c>
      <c r="U115">
        <f>'Formato 6 a)'!G123</f>
        <v>49059.770000000484</v>
      </c>
    </row>
    <row r="116" spans="1:21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60000</v>
      </c>
      <c r="Q116">
        <f>'Formato 6 a)'!C124</f>
        <v>263824.83</v>
      </c>
      <c r="R116">
        <f>'Formato 6 a)'!D124</f>
        <v>323824.83</v>
      </c>
      <c r="S116">
        <f>'Formato 6 a)'!E124</f>
        <v>322810.18</v>
      </c>
      <c r="T116">
        <f>'Formato 6 a)'!F124</f>
        <v>322810.18</v>
      </c>
      <c r="U116">
        <f>'Formato 6 a)'!G124</f>
        <v>1014.6500000000233</v>
      </c>
    </row>
    <row r="117" spans="1:21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150000</v>
      </c>
      <c r="Q117">
        <f>'Formato 6 a)'!C125</f>
        <v>1030000</v>
      </c>
      <c r="R117">
        <f>'Formato 6 a)'!D125</f>
        <v>1180000</v>
      </c>
      <c r="S117">
        <f>'Formato 6 a)'!E125</f>
        <v>1131999.67</v>
      </c>
      <c r="T117">
        <f>'Formato 6 a)'!F125</f>
        <v>880000</v>
      </c>
      <c r="U117">
        <f>'Formato 6 a)'!G125</f>
        <v>48000.330000000075</v>
      </c>
    </row>
    <row r="118" spans="1:21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4305000</v>
      </c>
      <c r="Q119">
        <f>'Formato 6 a)'!C127</f>
        <v>-1769999.9900000002</v>
      </c>
      <c r="R119">
        <f>'Formato 6 a)'!D127</f>
        <v>2535000.0099999998</v>
      </c>
      <c r="S119">
        <f>'Formato 6 a)'!E127</f>
        <v>2535000.0099999998</v>
      </c>
      <c r="T119">
        <f>'Formato 6 a)'!F127</f>
        <v>2535000.0099999998</v>
      </c>
      <c r="U119">
        <f>'Formato 6 a)'!G127</f>
        <v>0</v>
      </c>
    </row>
    <row r="120" spans="1:21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17430.39</v>
      </c>
      <c r="R120">
        <f>'Formato 6 a)'!D128</f>
        <v>17430.39</v>
      </c>
      <c r="S120">
        <f>'Formato 6 a)'!E128</f>
        <v>17400</v>
      </c>
      <c r="T120">
        <f>'Formato 6 a)'!F128</f>
        <v>0</v>
      </c>
      <c r="U120">
        <f>'Formato 6 a)'!G128</f>
        <v>30.389999999999418</v>
      </c>
    </row>
    <row r="121" spans="1:21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142650.16</v>
      </c>
      <c r="Q121">
        <f>'Formato 6 a)'!C129</f>
        <v>-24154.839999999997</v>
      </c>
      <c r="R121">
        <f>'Formato 6 a)'!D129</f>
        <v>118495.32</v>
      </c>
      <c r="S121">
        <f>'Formato 6 a)'!E129</f>
        <v>118495.32</v>
      </c>
      <c r="T121">
        <f>'Formato 6 a)'!F129</f>
        <v>118495.32</v>
      </c>
      <c r="U121">
        <f>'Formato 6 a)'!G129</f>
        <v>0</v>
      </c>
    </row>
    <row r="122" spans="1:21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3000000</v>
      </c>
      <c r="Q123">
        <f>'Formato 6 a)'!C131</f>
        <v>-3000000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0</v>
      </c>
      <c r="Q124">
        <f>'Formato 6 a)'!C132</f>
        <v>6000</v>
      </c>
      <c r="R124">
        <f>'Formato 6 a)'!D132</f>
        <v>6000</v>
      </c>
      <c r="S124">
        <f>'Formato 6 a)'!E132</f>
        <v>5985.6</v>
      </c>
      <c r="T124">
        <f>'Formato 6 a)'!F132</f>
        <v>5985.6</v>
      </c>
      <c r="U124">
        <f>'Formato 6 a)'!G132</f>
        <v>14.399999999999636</v>
      </c>
    </row>
    <row r="125" spans="1:21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111000000</v>
      </c>
      <c r="Q125">
        <f>'Formato 6 a)'!C133</f>
        <v>93815870.63000001</v>
      </c>
      <c r="R125">
        <f>'Formato 6 a)'!D133</f>
        <v>204815870.63</v>
      </c>
      <c r="S125">
        <f>'Formato 6 a)'!E133</f>
        <v>172608611.50999999</v>
      </c>
      <c r="T125">
        <f>'Formato 6 a)'!F133</f>
        <v>114539707.23999999</v>
      </c>
      <c r="U125">
        <f>'Formato 6 a)'!G133</f>
        <v>32207259.120000005</v>
      </c>
    </row>
    <row r="126" spans="1:21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111000000</v>
      </c>
      <c r="Q126">
        <f>'Formato 6 a)'!C134</f>
        <v>93405523.74000001</v>
      </c>
      <c r="R126">
        <f>'Formato 6 a)'!D134</f>
        <v>204405523.74000001</v>
      </c>
      <c r="S126">
        <f>'Formato 6 a)'!E134</f>
        <v>172199061.38999999</v>
      </c>
      <c r="T126">
        <f>'Formato 6 a)'!F134</f>
        <v>114539707.23999999</v>
      </c>
      <c r="U126">
        <f>'Formato 6 a)'!G134</f>
        <v>32206462.350000024</v>
      </c>
    </row>
    <row r="127" spans="1:21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410346.89</v>
      </c>
      <c r="R127">
        <f>'Formato 6 a)'!D135</f>
        <v>410346.89</v>
      </c>
      <c r="S127">
        <f>'Formato 6 a)'!E135</f>
        <v>409550.12</v>
      </c>
      <c r="T127">
        <f>'Formato 6 a)'!F135</f>
        <v>0</v>
      </c>
      <c r="U127">
        <f>'Formato 6 a)'!G135</f>
        <v>796.77000000001863</v>
      </c>
    </row>
    <row r="128" spans="1:21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480000</v>
      </c>
      <c r="R138">
        <f>'Formato 6 a)'!D146</f>
        <v>480000</v>
      </c>
      <c r="S138">
        <f>'Formato 6 a)'!E146</f>
        <v>480000</v>
      </c>
      <c r="T138">
        <f>'Formato 6 a)'!F146</f>
        <v>480000</v>
      </c>
      <c r="U138">
        <f>'Formato 6 a)'!G146</f>
        <v>0</v>
      </c>
    </row>
    <row r="139" spans="1:21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480000</v>
      </c>
      <c r="R141">
        <f>'Formato 6 a)'!D149</f>
        <v>480000</v>
      </c>
      <c r="S141">
        <f>'Formato 6 a)'!E149</f>
        <v>480000</v>
      </c>
      <c r="T141">
        <f>'Formato 6 a)'!F149</f>
        <v>480000</v>
      </c>
      <c r="U141">
        <f>'Formato 6 a)'!G149</f>
        <v>0</v>
      </c>
    </row>
    <row r="142" spans="1:21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2907142.84</v>
      </c>
      <c r="Q142">
        <f>'Formato 6 a)'!C150</f>
        <v>-422180.57999999996</v>
      </c>
      <c r="R142">
        <f>'Formato 6 a)'!D150</f>
        <v>2484962.2600000002</v>
      </c>
      <c r="S142">
        <f>'Formato 6 a)'!E150</f>
        <v>2484962.2600000002</v>
      </c>
      <c r="T142">
        <f>'Formato 6 a)'!F150</f>
        <v>2484962.2600000002</v>
      </c>
      <c r="U142">
        <f>'Formato 6 a)'!G150</f>
        <v>0</v>
      </c>
    </row>
    <row r="143" spans="1:21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1607142.84</v>
      </c>
      <c r="Q143">
        <f>'Formato 6 a)'!C151</f>
        <v>0</v>
      </c>
      <c r="R143">
        <f>'Formato 6 a)'!D151</f>
        <v>1607142.84</v>
      </c>
      <c r="S143">
        <f>'Formato 6 a)'!E151</f>
        <v>1607142.84</v>
      </c>
      <c r="T143">
        <f>'Formato 6 a)'!F151</f>
        <v>1607142.84</v>
      </c>
      <c r="U143">
        <f>'Formato 6 a)'!G151</f>
        <v>0</v>
      </c>
    </row>
    <row r="144" spans="1:21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1300000</v>
      </c>
      <c r="Q144">
        <f>'Formato 6 a)'!C152</f>
        <v>-422180.57999999996</v>
      </c>
      <c r="R144">
        <f>'Formato 6 a)'!D152</f>
        <v>877819.42</v>
      </c>
      <c r="S144">
        <f>'Formato 6 a)'!E152</f>
        <v>877819.42</v>
      </c>
      <c r="T144">
        <f>'Formato 6 a)'!F152</f>
        <v>877819.42</v>
      </c>
      <c r="U144">
        <f>'Formato 6 a)'!G152</f>
        <v>0</v>
      </c>
    </row>
    <row r="145" spans="1:21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420759000</v>
      </c>
      <c r="Q150">
        <f>'Formato 6 a)'!C159</f>
        <v>182233072.80000001</v>
      </c>
      <c r="R150">
        <f>'Formato 6 a)'!D159</f>
        <v>602992072.79999995</v>
      </c>
      <c r="S150">
        <f>'Formato 6 a)'!E159</f>
        <v>540406364.44999993</v>
      </c>
      <c r="T150">
        <f>'Formato 6 a)'!F159</f>
        <v>466925897.96000004</v>
      </c>
      <c r="U150">
        <f>'Formato 6 a)'!G159</f>
        <v>62585708.349999994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100"/>
  <sheetViews>
    <sheetView showGridLines="0" topLeftCell="A4" zoomScale="90" zoomScaleNormal="90" workbookViewId="0">
      <selection activeCell="B9" sqref="B9:G9"/>
    </sheetView>
  </sheetViews>
  <sheetFormatPr baseColWidth="10" defaultColWidth="0" defaultRowHeight="15" zeroHeight="1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>
      <c r="A1" s="294" t="s">
        <v>3282</v>
      </c>
      <c r="B1" s="294"/>
      <c r="C1" s="294"/>
      <c r="D1" s="294"/>
      <c r="E1" s="294"/>
      <c r="F1" s="294"/>
      <c r="G1" s="294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78" t="s">
        <v>277</v>
      </c>
      <c r="B3" s="279"/>
      <c r="C3" s="279"/>
      <c r="D3" s="279"/>
      <c r="E3" s="279"/>
      <c r="F3" s="279"/>
      <c r="G3" s="280"/>
    </row>
    <row r="4" spans="1:7">
      <c r="A4" s="278" t="s">
        <v>431</v>
      </c>
      <c r="B4" s="279"/>
      <c r="C4" s="279"/>
      <c r="D4" s="279"/>
      <c r="E4" s="279"/>
      <c r="F4" s="279"/>
      <c r="G4" s="280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90" t="s">
        <v>0</v>
      </c>
      <c r="B7" s="292" t="s">
        <v>279</v>
      </c>
      <c r="C7" s="292"/>
      <c r="D7" s="292"/>
      <c r="E7" s="292"/>
      <c r="F7" s="292"/>
      <c r="G7" s="296" t="s">
        <v>280</v>
      </c>
    </row>
    <row r="8" spans="1:7" ht="30">
      <c r="A8" s="291"/>
      <c r="B8" s="44" t="s">
        <v>281</v>
      </c>
      <c r="C8" s="43" t="s">
        <v>211</v>
      </c>
      <c r="D8" s="44" t="s">
        <v>212</v>
      </c>
      <c r="E8" s="44" t="s">
        <v>167</v>
      </c>
      <c r="F8" s="44" t="s">
        <v>185</v>
      </c>
      <c r="G8" s="295"/>
    </row>
    <row r="9" spans="1:7">
      <c r="A9" s="50" t="s">
        <v>432</v>
      </c>
      <c r="B9" s="218">
        <f>SUM(B10:B69)</f>
        <v>213259000</v>
      </c>
      <c r="C9" s="218">
        <f t="shared" ref="C9:G9" si="0">SUM(C10:C69)</f>
        <v>55906281.5</v>
      </c>
      <c r="D9" s="218">
        <f t="shared" si="0"/>
        <v>269165281.5</v>
      </c>
      <c r="E9" s="218">
        <f t="shared" si="0"/>
        <v>239780577.93000001</v>
      </c>
      <c r="F9" s="218">
        <f t="shared" si="0"/>
        <v>233338295.14000008</v>
      </c>
      <c r="G9" s="218">
        <f t="shared" si="0"/>
        <v>29384703.57</v>
      </c>
    </row>
    <row r="10" spans="1:7" s="23" customFormat="1">
      <c r="A10" s="215" t="s">
        <v>3300</v>
      </c>
      <c r="B10" s="216">
        <v>1652650.73</v>
      </c>
      <c r="C10" s="217">
        <f>D10-B10</f>
        <v>0</v>
      </c>
      <c r="D10" s="216">
        <v>1652650.73</v>
      </c>
      <c r="E10" s="216">
        <v>1652649.82</v>
      </c>
      <c r="F10" s="216">
        <v>1652649.82</v>
      </c>
      <c r="G10" s="217">
        <f>D10-E10</f>
        <v>0.90999999991618097</v>
      </c>
    </row>
    <row r="11" spans="1:7" s="23" customFormat="1">
      <c r="A11" s="215" t="s">
        <v>3301</v>
      </c>
      <c r="B11" s="216">
        <v>1921582.3</v>
      </c>
      <c r="C11" s="217">
        <f t="shared" ref="C11:C69" si="1">D11-B11</f>
        <v>501039.42000000016</v>
      </c>
      <c r="D11" s="216">
        <v>2422621.7200000002</v>
      </c>
      <c r="E11" s="216">
        <v>2281194.3199999998</v>
      </c>
      <c r="F11" s="216">
        <v>2281194.3199999998</v>
      </c>
      <c r="G11" s="217">
        <f>D11-E11</f>
        <v>141427.40000000037</v>
      </c>
    </row>
    <row r="12" spans="1:7" s="23" customFormat="1">
      <c r="A12" s="215" t="s">
        <v>3302</v>
      </c>
      <c r="B12" s="216">
        <v>11274681.869999999</v>
      </c>
      <c r="C12" s="217">
        <f t="shared" si="1"/>
        <v>-2987</v>
      </c>
      <c r="D12" s="216">
        <v>11271694.869999999</v>
      </c>
      <c r="E12" s="216">
        <v>11121993.529999999</v>
      </c>
      <c r="F12" s="216">
        <v>11110977.24</v>
      </c>
      <c r="G12" s="217">
        <f t="shared" ref="G12:G69" si="2">D12-E12</f>
        <v>149701.33999999985</v>
      </c>
    </row>
    <row r="13" spans="1:7" s="23" customFormat="1">
      <c r="A13" s="215" t="s">
        <v>3303</v>
      </c>
      <c r="B13" s="216">
        <v>3302148</v>
      </c>
      <c r="C13" s="217">
        <f t="shared" si="1"/>
        <v>-289352.41000000015</v>
      </c>
      <c r="D13" s="216">
        <v>3012795.59</v>
      </c>
      <c r="E13" s="216">
        <v>2186094.38</v>
      </c>
      <c r="F13" s="216">
        <v>2130414.38</v>
      </c>
      <c r="G13" s="217">
        <f t="shared" si="2"/>
        <v>826701.21</v>
      </c>
    </row>
    <row r="14" spans="1:7" s="23" customFormat="1">
      <c r="A14" s="215" t="s">
        <v>3304</v>
      </c>
      <c r="B14" s="216">
        <v>12603536</v>
      </c>
      <c r="C14" s="217">
        <f t="shared" si="1"/>
        <v>1881064.4700000007</v>
      </c>
      <c r="D14" s="216">
        <v>14484600.470000001</v>
      </c>
      <c r="E14" s="216">
        <v>12141284.98</v>
      </c>
      <c r="F14" s="216">
        <v>12084220.92</v>
      </c>
      <c r="G14" s="217">
        <f t="shared" si="2"/>
        <v>2343315.4900000002</v>
      </c>
    </row>
    <row r="15" spans="1:7" s="23" customFormat="1">
      <c r="A15" s="215" t="s">
        <v>3305</v>
      </c>
      <c r="B15" s="216">
        <v>3746687</v>
      </c>
      <c r="C15" s="217">
        <f t="shared" si="1"/>
        <v>390649.99000000022</v>
      </c>
      <c r="D15" s="216">
        <v>4137336.99</v>
      </c>
      <c r="E15" s="216">
        <v>3486112.24</v>
      </c>
      <c r="F15" s="216">
        <v>3385801.79</v>
      </c>
      <c r="G15" s="217">
        <f t="shared" si="2"/>
        <v>651224.75</v>
      </c>
    </row>
    <row r="16" spans="1:7" s="23" customFormat="1">
      <c r="A16" s="215" t="s">
        <v>3306</v>
      </c>
      <c r="B16" s="216">
        <v>2279181</v>
      </c>
      <c r="C16" s="217">
        <f t="shared" si="1"/>
        <v>0</v>
      </c>
      <c r="D16" s="216">
        <v>2279181</v>
      </c>
      <c r="E16" s="216">
        <v>2121427.2200000002</v>
      </c>
      <c r="F16" s="216">
        <v>2121427.2200000002</v>
      </c>
      <c r="G16" s="217">
        <f t="shared" si="2"/>
        <v>157753.7799999998</v>
      </c>
    </row>
    <row r="17" spans="1:7" s="23" customFormat="1">
      <c r="A17" s="215" t="s">
        <v>3307</v>
      </c>
      <c r="B17" s="216">
        <v>3559758</v>
      </c>
      <c r="C17" s="217">
        <f t="shared" si="1"/>
        <v>0</v>
      </c>
      <c r="D17" s="216">
        <v>3559758</v>
      </c>
      <c r="E17" s="216">
        <v>3542612.79</v>
      </c>
      <c r="F17" s="216">
        <v>3542612.79</v>
      </c>
      <c r="G17" s="217">
        <f t="shared" si="2"/>
        <v>17145.209999999963</v>
      </c>
    </row>
    <row r="18" spans="1:7" s="23" customFormat="1">
      <c r="A18" s="215" t="s">
        <v>3308</v>
      </c>
      <c r="B18" s="216">
        <v>2321200</v>
      </c>
      <c r="C18" s="217">
        <f t="shared" si="1"/>
        <v>-60000</v>
      </c>
      <c r="D18" s="216">
        <v>2261200</v>
      </c>
      <c r="E18" s="216">
        <v>1608356.62</v>
      </c>
      <c r="F18" s="216">
        <v>1606559.63</v>
      </c>
      <c r="G18" s="217">
        <f t="shared" si="2"/>
        <v>652843.37999999989</v>
      </c>
    </row>
    <row r="19" spans="1:7" s="23" customFormat="1">
      <c r="A19" s="215" t="s">
        <v>3309</v>
      </c>
      <c r="B19" s="216">
        <v>133139</v>
      </c>
      <c r="C19" s="217">
        <f t="shared" si="1"/>
        <v>0</v>
      </c>
      <c r="D19" s="216">
        <v>133139</v>
      </c>
      <c r="E19" s="216">
        <v>129428.72</v>
      </c>
      <c r="F19" s="216">
        <v>129428.72</v>
      </c>
      <c r="G19" s="217">
        <f t="shared" si="2"/>
        <v>3710.2799999999988</v>
      </c>
    </row>
    <row r="20" spans="1:7" s="23" customFormat="1">
      <c r="A20" s="215" t="s">
        <v>3310</v>
      </c>
      <c r="B20" s="216">
        <v>667977</v>
      </c>
      <c r="C20" s="217">
        <f t="shared" si="1"/>
        <v>0</v>
      </c>
      <c r="D20" s="216">
        <v>667977</v>
      </c>
      <c r="E20" s="216">
        <v>600856.41</v>
      </c>
      <c r="F20" s="216">
        <v>600856.41</v>
      </c>
      <c r="G20" s="217">
        <f t="shared" si="2"/>
        <v>67120.589999999967</v>
      </c>
    </row>
    <row r="21" spans="1:7" s="23" customFormat="1">
      <c r="A21" s="215" t="s">
        <v>3311</v>
      </c>
      <c r="B21" s="216">
        <v>460952</v>
      </c>
      <c r="C21" s="217">
        <f t="shared" si="1"/>
        <v>0</v>
      </c>
      <c r="D21" s="216">
        <v>460952</v>
      </c>
      <c r="E21" s="216">
        <v>457066.06</v>
      </c>
      <c r="F21" s="216">
        <v>457066.06</v>
      </c>
      <c r="G21" s="217">
        <f t="shared" si="2"/>
        <v>3885.9400000000023</v>
      </c>
    </row>
    <row r="22" spans="1:7" s="23" customFormat="1">
      <c r="A22" s="215" t="s">
        <v>3312</v>
      </c>
      <c r="B22" s="216">
        <v>295779</v>
      </c>
      <c r="C22" s="217">
        <f t="shared" si="1"/>
        <v>0</v>
      </c>
      <c r="D22" s="216">
        <v>295779</v>
      </c>
      <c r="E22" s="216">
        <v>275876.69</v>
      </c>
      <c r="F22" s="216">
        <v>275876.69</v>
      </c>
      <c r="G22" s="217">
        <f t="shared" si="2"/>
        <v>19902.309999999998</v>
      </c>
    </row>
    <row r="23" spans="1:7" s="23" customFormat="1">
      <c r="A23" s="215" t="s">
        <v>3313</v>
      </c>
      <c r="B23" s="216">
        <v>54155163</v>
      </c>
      <c r="C23" s="217">
        <f t="shared" si="1"/>
        <v>-2118012.3800000027</v>
      </c>
      <c r="D23" s="216">
        <v>52037150.619999997</v>
      </c>
      <c r="E23" s="216">
        <v>46050756.740000002</v>
      </c>
      <c r="F23" s="216">
        <v>45222175.189999998</v>
      </c>
      <c r="G23" s="217">
        <f t="shared" si="2"/>
        <v>5986393.8799999952</v>
      </c>
    </row>
    <row r="24" spans="1:7" s="23" customFormat="1">
      <c r="A24" s="215" t="s">
        <v>3314</v>
      </c>
      <c r="B24" s="216">
        <v>4283157</v>
      </c>
      <c r="C24" s="217">
        <f t="shared" si="1"/>
        <v>139000</v>
      </c>
      <c r="D24" s="216">
        <v>4422157</v>
      </c>
      <c r="E24" s="216">
        <v>3510614.34</v>
      </c>
      <c r="F24" s="216">
        <v>3510614.34</v>
      </c>
      <c r="G24" s="217">
        <f t="shared" si="2"/>
        <v>911542.66000000015</v>
      </c>
    </row>
    <row r="25" spans="1:7" s="23" customFormat="1">
      <c r="A25" s="215" t="s">
        <v>3315</v>
      </c>
      <c r="B25" s="216">
        <v>1269901</v>
      </c>
      <c r="C25" s="217">
        <f t="shared" si="1"/>
        <v>0</v>
      </c>
      <c r="D25" s="216">
        <v>1269901</v>
      </c>
      <c r="E25" s="216">
        <v>1260080.1399999999</v>
      </c>
      <c r="F25" s="216">
        <v>1260080.1399999999</v>
      </c>
      <c r="G25" s="217">
        <f t="shared" si="2"/>
        <v>9820.8600000001024</v>
      </c>
    </row>
    <row r="26" spans="1:7" s="23" customFormat="1">
      <c r="A26" s="215" t="s">
        <v>3316</v>
      </c>
      <c r="B26" s="216">
        <v>759393</v>
      </c>
      <c r="C26" s="217">
        <f t="shared" si="1"/>
        <v>520000</v>
      </c>
      <c r="D26" s="216">
        <v>1279393</v>
      </c>
      <c r="E26" s="216">
        <v>1200323.3</v>
      </c>
      <c r="F26" s="216">
        <v>1200323.3</v>
      </c>
      <c r="G26" s="217">
        <f t="shared" si="2"/>
        <v>79069.699999999953</v>
      </c>
    </row>
    <row r="27" spans="1:7" s="23" customFormat="1">
      <c r="A27" s="215" t="s">
        <v>3317</v>
      </c>
      <c r="B27" s="216">
        <v>1209203</v>
      </c>
      <c r="C27" s="217">
        <f t="shared" si="1"/>
        <v>52400</v>
      </c>
      <c r="D27" s="216">
        <v>1261603</v>
      </c>
      <c r="E27" s="216">
        <v>1125720.21</v>
      </c>
      <c r="F27" s="216">
        <v>1117020.21</v>
      </c>
      <c r="G27" s="217">
        <f t="shared" si="2"/>
        <v>135882.79000000004</v>
      </c>
    </row>
    <row r="28" spans="1:7" s="23" customFormat="1">
      <c r="A28" s="215" t="s">
        <v>3318</v>
      </c>
      <c r="B28" s="216">
        <v>711474</v>
      </c>
      <c r="C28" s="217">
        <f t="shared" si="1"/>
        <v>5100</v>
      </c>
      <c r="D28" s="216">
        <v>716574</v>
      </c>
      <c r="E28" s="216">
        <v>701463.54</v>
      </c>
      <c r="F28" s="216">
        <v>701463.54</v>
      </c>
      <c r="G28" s="217">
        <f t="shared" si="2"/>
        <v>15110.459999999963</v>
      </c>
    </row>
    <row r="29" spans="1:7" s="23" customFormat="1">
      <c r="A29" s="215" t="s">
        <v>3319</v>
      </c>
      <c r="B29" s="216">
        <v>659420</v>
      </c>
      <c r="C29" s="217">
        <f t="shared" si="1"/>
        <v>0</v>
      </c>
      <c r="D29" s="216">
        <v>659420</v>
      </c>
      <c r="E29" s="216">
        <v>657794.9</v>
      </c>
      <c r="F29" s="216">
        <v>657794.9</v>
      </c>
      <c r="G29" s="217">
        <f t="shared" si="2"/>
        <v>1625.0999999999767</v>
      </c>
    </row>
    <row r="30" spans="1:7" s="23" customFormat="1">
      <c r="A30" s="215" t="s">
        <v>3320</v>
      </c>
      <c r="B30" s="216">
        <v>685056</v>
      </c>
      <c r="C30" s="217">
        <f t="shared" si="1"/>
        <v>0</v>
      </c>
      <c r="D30" s="216">
        <v>685056</v>
      </c>
      <c r="E30" s="216">
        <v>521139.89</v>
      </c>
      <c r="F30" s="216">
        <v>521139.89</v>
      </c>
      <c r="G30" s="217">
        <f t="shared" si="2"/>
        <v>163916.10999999999</v>
      </c>
    </row>
    <row r="31" spans="1:7" s="23" customFormat="1">
      <c r="A31" s="215" t="s">
        <v>3321</v>
      </c>
      <c r="B31" s="216">
        <v>496387</v>
      </c>
      <c r="C31" s="217">
        <f t="shared" si="1"/>
        <v>0</v>
      </c>
      <c r="D31" s="216">
        <v>496387</v>
      </c>
      <c r="E31" s="216">
        <v>494889.41</v>
      </c>
      <c r="F31" s="216">
        <v>494889.41</v>
      </c>
      <c r="G31" s="217">
        <f t="shared" si="2"/>
        <v>1497.5900000000256</v>
      </c>
    </row>
    <row r="32" spans="1:7" s="23" customFormat="1">
      <c r="A32" s="215" t="s">
        <v>3322</v>
      </c>
      <c r="B32" s="216">
        <v>274962</v>
      </c>
      <c r="C32" s="217">
        <f t="shared" si="1"/>
        <v>0</v>
      </c>
      <c r="D32" s="216">
        <v>274962</v>
      </c>
      <c r="E32" s="216">
        <v>274961.82</v>
      </c>
      <c r="F32" s="216">
        <v>274961.82</v>
      </c>
      <c r="G32" s="217">
        <f t="shared" si="2"/>
        <v>0.17999999999301508</v>
      </c>
    </row>
    <row r="33" spans="1:7" s="23" customFormat="1">
      <c r="A33" s="215" t="s">
        <v>3323</v>
      </c>
      <c r="B33" s="216">
        <v>1104511.1000000001</v>
      </c>
      <c r="C33" s="217">
        <f t="shared" si="1"/>
        <v>-46000</v>
      </c>
      <c r="D33" s="216">
        <v>1058511.1000000001</v>
      </c>
      <c r="E33" s="216">
        <v>992598.67</v>
      </c>
      <c r="F33" s="216">
        <v>992598.67</v>
      </c>
      <c r="G33" s="217">
        <f t="shared" si="2"/>
        <v>65912.430000000051</v>
      </c>
    </row>
    <row r="34" spans="1:7" s="23" customFormat="1">
      <c r="A34" s="215" t="s">
        <v>3324</v>
      </c>
      <c r="B34" s="216">
        <v>907930</v>
      </c>
      <c r="C34" s="217">
        <f t="shared" si="1"/>
        <v>0</v>
      </c>
      <c r="D34" s="216">
        <v>907930</v>
      </c>
      <c r="E34" s="216">
        <v>834939.48</v>
      </c>
      <c r="F34" s="216">
        <v>834939.48</v>
      </c>
      <c r="G34" s="217">
        <f t="shared" si="2"/>
        <v>72990.520000000019</v>
      </c>
    </row>
    <row r="35" spans="1:7" s="23" customFormat="1">
      <c r="A35" s="215" t="s">
        <v>3325</v>
      </c>
      <c r="B35" s="216">
        <v>4865588</v>
      </c>
      <c r="C35" s="217">
        <f t="shared" si="1"/>
        <v>47865500.670000002</v>
      </c>
      <c r="D35" s="216">
        <v>52731088.670000002</v>
      </c>
      <c r="E35" s="216">
        <v>47402753.119999997</v>
      </c>
      <c r="F35" s="216">
        <v>42916633.020000003</v>
      </c>
      <c r="G35" s="217">
        <f t="shared" si="2"/>
        <v>5328335.5500000045</v>
      </c>
    </row>
    <row r="36" spans="1:7" s="23" customFormat="1">
      <c r="A36" s="215" t="s">
        <v>3326</v>
      </c>
      <c r="B36" s="216">
        <v>4947828</v>
      </c>
      <c r="C36" s="217">
        <f t="shared" si="1"/>
        <v>0</v>
      </c>
      <c r="D36" s="216">
        <v>4947828</v>
      </c>
      <c r="E36" s="216">
        <v>4429624.72</v>
      </c>
      <c r="F36" s="216">
        <v>4429624.72</v>
      </c>
      <c r="G36" s="217">
        <f t="shared" si="2"/>
        <v>518203.28000000026</v>
      </c>
    </row>
    <row r="37" spans="1:7" s="23" customFormat="1">
      <c r="A37" s="215" t="s">
        <v>3327</v>
      </c>
      <c r="B37" s="216">
        <v>1936196</v>
      </c>
      <c r="C37" s="217">
        <f t="shared" si="1"/>
        <v>-62000</v>
      </c>
      <c r="D37" s="216">
        <v>1874196</v>
      </c>
      <c r="E37" s="216">
        <v>1627932.71</v>
      </c>
      <c r="F37" s="216">
        <v>1627932.71</v>
      </c>
      <c r="G37" s="217">
        <f t="shared" si="2"/>
        <v>246263.29000000004</v>
      </c>
    </row>
    <row r="38" spans="1:7" s="23" customFormat="1">
      <c r="A38" s="215" t="s">
        <v>3328</v>
      </c>
      <c r="B38" s="216">
        <v>1227467</v>
      </c>
      <c r="C38" s="217">
        <f t="shared" si="1"/>
        <v>69400</v>
      </c>
      <c r="D38" s="216">
        <v>1296867</v>
      </c>
      <c r="E38" s="216">
        <v>1252621.01</v>
      </c>
      <c r="F38" s="216">
        <v>1240960.33</v>
      </c>
      <c r="G38" s="217">
        <f t="shared" si="2"/>
        <v>44245.989999999991</v>
      </c>
    </row>
    <row r="39" spans="1:7" s="23" customFormat="1">
      <c r="A39" s="215" t="s">
        <v>3329</v>
      </c>
      <c r="B39" s="216">
        <v>2790326</v>
      </c>
      <c r="C39" s="217">
        <f t="shared" si="1"/>
        <v>60000</v>
      </c>
      <c r="D39" s="216">
        <v>2850326</v>
      </c>
      <c r="E39" s="216">
        <v>2471548.4300000002</v>
      </c>
      <c r="F39" s="216">
        <v>2471548.4300000002</v>
      </c>
      <c r="G39" s="217">
        <f t="shared" si="2"/>
        <v>378777.56999999983</v>
      </c>
    </row>
    <row r="40" spans="1:7" s="23" customFormat="1">
      <c r="A40" s="215" t="s">
        <v>3330</v>
      </c>
      <c r="B40" s="216">
        <v>7521614</v>
      </c>
      <c r="C40" s="217">
        <f t="shared" si="1"/>
        <v>117500</v>
      </c>
      <c r="D40" s="216">
        <v>7639114</v>
      </c>
      <c r="E40" s="216">
        <v>7055688.6799999997</v>
      </c>
      <c r="F40" s="216">
        <v>7055688.6799999997</v>
      </c>
      <c r="G40" s="217">
        <f t="shared" si="2"/>
        <v>583425.3200000003</v>
      </c>
    </row>
    <row r="41" spans="1:7" s="23" customFormat="1">
      <c r="A41" s="215" t="s">
        <v>3331</v>
      </c>
      <c r="B41" s="216">
        <v>3795720</v>
      </c>
      <c r="C41" s="217">
        <f t="shared" si="1"/>
        <v>270500</v>
      </c>
      <c r="D41" s="216">
        <v>4066220</v>
      </c>
      <c r="E41" s="216">
        <v>3527232.2</v>
      </c>
      <c r="F41" s="216">
        <v>3527232.2</v>
      </c>
      <c r="G41" s="217">
        <f t="shared" si="2"/>
        <v>538987.79999999981</v>
      </c>
    </row>
    <row r="42" spans="1:7" s="23" customFormat="1">
      <c r="A42" s="215" t="s">
        <v>3332</v>
      </c>
      <c r="B42" s="216">
        <v>3656311</v>
      </c>
      <c r="C42" s="217">
        <f t="shared" si="1"/>
        <v>53500</v>
      </c>
      <c r="D42" s="216">
        <v>3709811</v>
      </c>
      <c r="E42" s="216">
        <v>3404645.89</v>
      </c>
      <c r="F42" s="216">
        <v>3404645.89</v>
      </c>
      <c r="G42" s="217">
        <f t="shared" si="2"/>
        <v>305165.10999999987</v>
      </c>
    </row>
    <row r="43" spans="1:7" s="23" customFormat="1">
      <c r="A43" s="215" t="s">
        <v>3333</v>
      </c>
      <c r="B43" s="216">
        <v>2177978</v>
      </c>
      <c r="C43" s="217">
        <f t="shared" si="1"/>
        <v>62000</v>
      </c>
      <c r="D43" s="216">
        <v>2239978</v>
      </c>
      <c r="E43" s="216">
        <v>2166794.1</v>
      </c>
      <c r="F43" s="216">
        <v>2166794.1</v>
      </c>
      <c r="G43" s="217">
        <f t="shared" si="2"/>
        <v>73183.899999999907</v>
      </c>
    </row>
    <row r="44" spans="1:7" s="23" customFormat="1">
      <c r="A44" s="215" t="s">
        <v>3334</v>
      </c>
      <c r="B44" s="216">
        <v>2274708</v>
      </c>
      <c r="C44" s="217">
        <f t="shared" si="1"/>
        <v>225900</v>
      </c>
      <c r="D44" s="216">
        <v>2500608</v>
      </c>
      <c r="E44" s="216">
        <v>2073303.88</v>
      </c>
      <c r="F44" s="216">
        <v>2073303.88</v>
      </c>
      <c r="G44" s="217">
        <f t="shared" si="2"/>
        <v>427304.12000000011</v>
      </c>
    </row>
    <row r="45" spans="1:7" s="23" customFormat="1">
      <c r="A45" s="215" t="s">
        <v>3335</v>
      </c>
      <c r="B45" s="216">
        <v>5696156</v>
      </c>
      <c r="C45" s="217">
        <f t="shared" si="1"/>
        <v>9637785.7400000002</v>
      </c>
      <c r="D45" s="216">
        <v>15333941.74</v>
      </c>
      <c r="E45" s="216">
        <v>14324611.220000001</v>
      </c>
      <c r="F45" s="216">
        <v>14086109.369999999</v>
      </c>
      <c r="G45" s="217">
        <f t="shared" si="2"/>
        <v>1009330.5199999996</v>
      </c>
    </row>
    <row r="46" spans="1:7" s="23" customFormat="1">
      <c r="A46" s="215" t="s">
        <v>3336</v>
      </c>
      <c r="B46" s="216">
        <v>685547</v>
      </c>
      <c r="C46" s="217">
        <f t="shared" si="1"/>
        <v>3800</v>
      </c>
      <c r="D46" s="216">
        <v>689347</v>
      </c>
      <c r="E46" s="216">
        <v>590691.49</v>
      </c>
      <c r="F46" s="216">
        <v>590691.49</v>
      </c>
      <c r="G46" s="217">
        <f t="shared" si="2"/>
        <v>98655.510000000009</v>
      </c>
    </row>
    <row r="47" spans="1:7" s="23" customFormat="1">
      <c r="A47" s="215" t="s">
        <v>3337</v>
      </c>
      <c r="B47" s="216">
        <v>838461</v>
      </c>
      <c r="C47" s="217">
        <f t="shared" si="1"/>
        <v>0</v>
      </c>
      <c r="D47" s="216">
        <v>838461</v>
      </c>
      <c r="E47" s="216">
        <v>678534.77</v>
      </c>
      <c r="F47" s="216">
        <v>678534.77</v>
      </c>
      <c r="G47" s="217">
        <f t="shared" si="2"/>
        <v>159926.22999999998</v>
      </c>
    </row>
    <row r="48" spans="1:7" s="23" customFormat="1">
      <c r="A48" s="215" t="s">
        <v>3338</v>
      </c>
      <c r="B48" s="216">
        <v>977836</v>
      </c>
      <c r="C48" s="217">
        <f t="shared" si="1"/>
        <v>4000</v>
      </c>
      <c r="D48" s="216">
        <v>981836</v>
      </c>
      <c r="E48" s="216">
        <v>919411.61</v>
      </c>
      <c r="F48" s="216">
        <v>919411.61</v>
      </c>
      <c r="G48" s="217">
        <f t="shared" si="2"/>
        <v>62424.390000000014</v>
      </c>
    </row>
    <row r="49" spans="1:7" s="23" customFormat="1">
      <c r="A49" s="215" t="s">
        <v>3339</v>
      </c>
      <c r="B49" s="216">
        <v>1331714</v>
      </c>
      <c r="C49" s="217">
        <f t="shared" si="1"/>
        <v>68000</v>
      </c>
      <c r="D49" s="216">
        <v>1399714</v>
      </c>
      <c r="E49" s="216">
        <v>1182741.51</v>
      </c>
      <c r="F49" s="216">
        <v>1182741.51</v>
      </c>
      <c r="G49" s="217">
        <f t="shared" si="2"/>
        <v>216972.49</v>
      </c>
    </row>
    <row r="50" spans="1:7" s="23" customFormat="1">
      <c r="A50" s="215" t="s">
        <v>3340</v>
      </c>
      <c r="B50" s="216">
        <v>327627</v>
      </c>
      <c r="C50" s="217">
        <f t="shared" si="1"/>
        <v>-51000</v>
      </c>
      <c r="D50" s="216">
        <v>276627</v>
      </c>
      <c r="E50" s="216">
        <v>262312.15000000002</v>
      </c>
      <c r="F50" s="216">
        <v>262312.15000000002</v>
      </c>
      <c r="G50" s="217">
        <f t="shared" si="2"/>
        <v>14314.849999999977</v>
      </c>
    </row>
    <row r="51" spans="1:7" s="23" customFormat="1">
      <c r="A51" s="215" t="s">
        <v>3341</v>
      </c>
      <c r="B51" s="216">
        <v>2926776</v>
      </c>
      <c r="C51" s="217">
        <f t="shared" si="1"/>
        <v>179400</v>
      </c>
      <c r="D51" s="216">
        <v>3106176</v>
      </c>
      <c r="E51" s="216">
        <v>2989237.14</v>
      </c>
      <c r="F51" s="216">
        <v>2989237.14</v>
      </c>
      <c r="G51" s="217">
        <f t="shared" si="2"/>
        <v>116938.85999999987</v>
      </c>
    </row>
    <row r="52" spans="1:7" s="23" customFormat="1">
      <c r="A52" s="215" t="s">
        <v>3342</v>
      </c>
      <c r="B52" s="216">
        <v>8419628</v>
      </c>
      <c r="C52" s="217">
        <f t="shared" si="1"/>
        <v>-450000</v>
      </c>
      <c r="D52" s="216">
        <v>7969628</v>
      </c>
      <c r="E52" s="216">
        <v>7736347.0499999998</v>
      </c>
      <c r="F52" s="216">
        <v>7733147.0499999998</v>
      </c>
      <c r="G52" s="217">
        <f t="shared" si="2"/>
        <v>233280.95000000019</v>
      </c>
    </row>
    <row r="53" spans="1:7" s="23" customFormat="1">
      <c r="A53" s="215" t="s">
        <v>3343</v>
      </c>
      <c r="B53" s="216">
        <v>806037</v>
      </c>
      <c r="C53" s="217">
        <f t="shared" si="1"/>
        <v>0</v>
      </c>
      <c r="D53" s="216">
        <v>806037</v>
      </c>
      <c r="E53" s="216">
        <v>774679.83</v>
      </c>
      <c r="F53" s="216">
        <v>774679.83</v>
      </c>
      <c r="G53" s="217">
        <f t="shared" si="2"/>
        <v>31357.170000000042</v>
      </c>
    </row>
    <row r="54" spans="1:7" s="23" customFormat="1">
      <c r="A54" s="215" t="s">
        <v>3344</v>
      </c>
      <c r="B54" s="216">
        <v>406893</v>
      </c>
      <c r="C54" s="217">
        <f t="shared" si="1"/>
        <v>0</v>
      </c>
      <c r="D54" s="216">
        <v>406893</v>
      </c>
      <c r="E54" s="216">
        <v>405146.97</v>
      </c>
      <c r="F54" s="216">
        <v>405146.97</v>
      </c>
      <c r="G54" s="217">
        <f t="shared" si="2"/>
        <v>1746.0300000000279</v>
      </c>
    </row>
    <row r="55" spans="1:7" s="23" customFormat="1">
      <c r="A55" s="215" t="s">
        <v>3345</v>
      </c>
      <c r="B55" s="216">
        <v>12963754</v>
      </c>
      <c r="C55" s="217">
        <f t="shared" si="1"/>
        <v>-495000</v>
      </c>
      <c r="D55" s="216">
        <v>12468754</v>
      </c>
      <c r="E55" s="216">
        <v>10001675.970000001</v>
      </c>
      <c r="F55" s="216">
        <v>9746798.5199999996</v>
      </c>
      <c r="G55" s="217">
        <f t="shared" si="2"/>
        <v>2467078.0299999993</v>
      </c>
    </row>
    <row r="56" spans="1:7" s="23" customFormat="1">
      <c r="A56" s="215" t="s">
        <v>3346</v>
      </c>
      <c r="B56" s="216">
        <v>1435064</v>
      </c>
      <c r="C56" s="217">
        <f t="shared" si="1"/>
        <v>1000</v>
      </c>
      <c r="D56" s="216">
        <v>1436064</v>
      </c>
      <c r="E56" s="216">
        <v>1233006.6000000001</v>
      </c>
      <c r="F56" s="216">
        <v>1233006.6000000001</v>
      </c>
      <c r="G56" s="217">
        <f t="shared" si="2"/>
        <v>203057.39999999991</v>
      </c>
    </row>
    <row r="57" spans="1:7" s="23" customFormat="1">
      <c r="A57" s="215" t="s">
        <v>3347</v>
      </c>
      <c r="B57" s="216">
        <v>15549485</v>
      </c>
      <c r="C57" s="217">
        <f t="shared" si="1"/>
        <v>377383</v>
      </c>
      <c r="D57" s="216">
        <v>15926868</v>
      </c>
      <c r="E57" s="216">
        <v>14370684.18</v>
      </c>
      <c r="F57" s="216">
        <v>14013337.77</v>
      </c>
      <c r="G57" s="217">
        <f t="shared" si="2"/>
        <v>1556183.8200000003</v>
      </c>
    </row>
    <row r="58" spans="1:7" s="23" customFormat="1">
      <c r="A58" s="215" t="s">
        <v>3348</v>
      </c>
      <c r="B58" s="216">
        <v>1682946</v>
      </c>
      <c r="C58" s="217">
        <f t="shared" si="1"/>
        <v>0</v>
      </c>
      <c r="D58" s="216">
        <v>1682946</v>
      </c>
      <c r="E58" s="216">
        <v>1151903.04</v>
      </c>
      <c r="F58" s="216">
        <v>1151903.04</v>
      </c>
      <c r="G58" s="217">
        <f t="shared" si="2"/>
        <v>531042.96</v>
      </c>
    </row>
    <row r="59" spans="1:7" s="23" customFormat="1">
      <c r="A59" s="215" t="s">
        <v>3349</v>
      </c>
      <c r="B59" s="216">
        <v>3197894</v>
      </c>
      <c r="C59" s="217">
        <f t="shared" si="1"/>
        <v>43750</v>
      </c>
      <c r="D59" s="216">
        <v>3241644</v>
      </c>
      <c r="E59" s="216">
        <v>2912921.88</v>
      </c>
      <c r="F59" s="216">
        <v>2912921.88</v>
      </c>
      <c r="G59" s="217">
        <f t="shared" si="2"/>
        <v>328722.12000000011</v>
      </c>
    </row>
    <row r="60" spans="1:7" s="23" customFormat="1">
      <c r="A60" s="215" t="s">
        <v>3350</v>
      </c>
      <c r="B60" s="216">
        <v>1059060</v>
      </c>
      <c r="C60" s="217">
        <f t="shared" si="1"/>
        <v>0</v>
      </c>
      <c r="D60" s="216">
        <v>1059060</v>
      </c>
      <c r="E60" s="216">
        <v>969296.75</v>
      </c>
      <c r="F60" s="216">
        <v>969296.75</v>
      </c>
      <c r="G60" s="217">
        <f t="shared" si="2"/>
        <v>89763.25</v>
      </c>
    </row>
    <row r="61" spans="1:7" s="23" customFormat="1">
      <c r="A61" s="215" t="s">
        <v>3351</v>
      </c>
      <c r="B61" s="216">
        <v>4642657</v>
      </c>
      <c r="C61" s="217">
        <f t="shared" si="1"/>
        <v>-3414000</v>
      </c>
      <c r="D61" s="216">
        <v>1228657</v>
      </c>
      <c r="E61" s="216">
        <v>661211.78</v>
      </c>
      <c r="F61" s="216">
        <v>650771.78</v>
      </c>
      <c r="G61" s="217">
        <f t="shared" si="2"/>
        <v>567445.22</v>
      </c>
    </row>
    <row r="62" spans="1:7" s="23" customFormat="1">
      <c r="A62" s="215" t="s">
        <v>3352</v>
      </c>
      <c r="B62" s="216">
        <v>1761097</v>
      </c>
      <c r="C62" s="217">
        <f t="shared" si="1"/>
        <v>41000</v>
      </c>
      <c r="D62" s="216">
        <v>1802097</v>
      </c>
      <c r="E62" s="216">
        <v>1558224.77</v>
      </c>
      <c r="F62" s="216">
        <v>1558224.77</v>
      </c>
      <c r="G62" s="217">
        <f t="shared" si="2"/>
        <v>243872.22999999998</v>
      </c>
    </row>
    <row r="63" spans="1:7" s="23" customFormat="1">
      <c r="A63" s="215" t="s">
        <v>3353</v>
      </c>
      <c r="B63" s="216">
        <v>767149</v>
      </c>
      <c r="C63" s="217">
        <f t="shared" si="1"/>
        <v>0</v>
      </c>
      <c r="D63" s="216">
        <v>767149</v>
      </c>
      <c r="E63" s="216">
        <v>695318.12</v>
      </c>
      <c r="F63" s="216">
        <v>695318.12</v>
      </c>
      <c r="G63" s="217">
        <f t="shared" si="2"/>
        <v>71830.880000000005</v>
      </c>
    </row>
    <row r="64" spans="1:7" s="23" customFormat="1">
      <c r="A64" s="215" t="s">
        <v>3354</v>
      </c>
      <c r="B64" s="216">
        <v>921854</v>
      </c>
      <c r="C64" s="217">
        <f t="shared" si="1"/>
        <v>150000</v>
      </c>
      <c r="D64" s="216">
        <v>1071854</v>
      </c>
      <c r="E64" s="216">
        <v>819067.33</v>
      </c>
      <c r="F64" s="216">
        <v>819067.33</v>
      </c>
      <c r="G64" s="217">
        <f t="shared" si="2"/>
        <v>252786.67000000004</v>
      </c>
    </row>
    <row r="65" spans="1:7" s="23" customFormat="1">
      <c r="A65" s="215" t="s">
        <v>3355</v>
      </c>
      <c r="B65" s="216">
        <v>600000</v>
      </c>
      <c r="C65" s="217">
        <f t="shared" si="1"/>
        <v>120600</v>
      </c>
      <c r="D65" s="216">
        <v>720600</v>
      </c>
      <c r="E65" s="216">
        <v>554703.34</v>
      </c>
      <c r="F65" s="216">
        <v>537716.38</v>
      </c>
      <c r="G65" s="217">
        <f t="shared" si="2"/>
        <v>165896.66000000003</v>
      </c>
    </row>
    <row r="66" spans="1:7" s="23" customFormat="1">
      <c r="A66" s="215" t="s">
        <v>3356</v>
      </c>
      <c r="B66" s="216">
        <v>71400</v>
      </c>
      <c r="C66" s="217">
        <f t="shared" si="1"/>
        <v>18000</v>
      </c>
      <c r="D66" s="216">
        <v>89400</v>
      </c>
      <c r="E66" s="216">
        <v>87486.68</v>
      </c>
      <c r="F66" s="216">
        <v>87486.68</v>
      </c>
      <c r="G66" s="217">
        <f t="shared" si="2"/>
        <v>1913.320000000007</v>
      </c>
    </row>
    <row r="67" spans="1:7" s="23" customFormat="1">
      <c r="A67" s="215" t="s">
        <v>3357</v>
      </c>
      <c r="B67" s="216">
        <v>69000</v>
      </c>
      <c r="C67" s="217">
        <f t="shared" si="1"/>
        <v>20000</v>
      </c>
      <c r="D67" s="216">
        <v>89000</v>
      </c>
      <c r="E67" s="216">
        <v>56458.65</v>
      </c>
      <c r="F67" s="216">
        <v>56458.65</v>
      </c>
      <c r="G67" s="217">
        <f t="shared" si="2"/>
        <v>32541.35</v>
      </c>
    </row>
    <row r="68" spans="1:7" s="23" customFormat="1">
      <c r="A68" s="215" t="s">
        <v>3358</v>
      </c>
      <c r="B68" s="216">
        <v>129000</v>
      </c>
      <c r="C68" s="217">
        <f t="shared" si="1"/>
        <v>3000</v>
      </c>
      <c r="D68" s="216">
        <v>132000</v>
      </c>
      <c r="E68" s="216">
        <v>127927.98</v>
      </c>
      <c r="F68" s="216">
        <v>127927.98</v>
      </c>
      <c r="G68" s="217">
        <f t="shared" si="2"/>
        <v>4072.0200000000041</v>
      </c>
    </row>
    <row r="69" spans="1:7" s="23" customFormat="1">
      <c r="A69" s="215" t="s">
        <v>3359</v>
      </c>
      <c r="B69" s="216">
        <v>62400</v>
      </c>
      <c r="C69" s="217">
        <f t="shared" si="1"/>
        <v>13360</v>
      </c>
      <c r="D69" s="216">
        <v>75760</v>
      </c>
      <c r="E69" s="216">
        <v>74596.160000000003</v>
      </c>
      <c r="F69" s="216">
        <v>74596.160000000003</v>
      </c>
      <c r="G69" s="217">
        <f t="shared" si="2"/>
        <v>1163.8399999999965</v>
      </c>
    </row>
    <row r="70" spans="1:7">
      <c r="A70" s="67" t="s">
        <v>678</v>
      </c>
      <c r="B70" s="52"/>
      <c r="C70" s="52"/>
      <c r="D70" s="52"/>
      <c r="E70" s="52"/>
      <c r="F70" s="52"/>
      <c r="G70" s="52"/>
    </row>
    <row r="71" spans="1:7" s="23" customFormat="1">
      <c r="A71" s="53" t="s">
        <v>433</v>
      </c>
      <c r="B71" s="224">
        <f t="shared" ref="B71:G71" si="3">SUM(B72:B87)</f>
        <v>207500000</v>
      </c>
      <c r="C71" s="224">
        <f t="shared" si="3"/>
        <v>126326791.30000003</v>
      </c>
      <c r="D71" s="224">
        <f t="shared" si="3"/>
        <v>333826791.30000001</v>
      </c>
      <c r="E71" s="224">
        <f t="shared" si="3"/>
        <v>300625786.51999998</v>
      </c>
      <c r="F71" s="224">
        <f t="shared" si="3"/>
        <v>233587602.81999999</v>
      </c>
      <c r="G71" s="224">
        <f t="shared" si="3"/>
        <v>33201004.779999994</v>
      </c>
    </row>
    <row r="72" spans="1:7" s="23" customFormat="1">
      <c r="A72" s="215" t="s">
        <v>3313</v>
      </c>
      <c r="B72" s="216">
        <v>13597142.84</v>
      </c>
      <c r="C72" s="217">
        <f>D72-B72</f>
        <v>4295799.09</v>
      </c>
      <c r="D72" s="219">
        <v>17892941.93</v>
      </c>
      <c r="E72" s="219">
        <v>17892941.93</v>
      </c>
      <c r="F72" s="219">
        <v>16592941.93</v>
      </c>
      <c r="G72" s="217">
        <f t="shared" ref="G72:G87" si="4">D72-E72</f>
        <v>0</v>
      </c>
    </row>
    <row r="73" spans="1:7" s="23" customFormat="1">
      <c r="A73" s="215" t="s">
        <v>3323</v>
      </c>
      <c r="B73" s="216">
        <v>0</v>
      </c>
      <c r="C73" s="217">
        <f t="shared" ref="C73:C87" si="5">D73-B73</f>
        <v>1072374</v>
      </c>
      <c r="D73" s="219">
        <v>1072374</v>
      </c>
      <c r="E73" s="219">
        <v>1072374</v>
      </c>
      <c r="F73" s="219">
        <v>1025374</v>
      </c>
      <c r="G73" s="217">
        <f t="shared" si="4"/>
        <v>0</v>
      </c>
    </row>
    <row r="74" spans="1:7" s="23" customFormat="1">
      <c r="A74" s="215" t="s">
        <v>3325</v>
      </c>
      <c r="B74" s="216">
        <v>111000000</v>
      </c>
      <c r="C74" s="217">
        <f t="shared" si="5"/>
        <v>111578068.34999999</v>
      </c>
      <c r="D74" s="219">
        <v>222578068.34999999</v>
      </c>
      <c r="E74" s="219">
        <v>189663458.5</v>
      </c>
      <c r="F74" s="219">
        <v>128428841.61</v>
      </c>
      <c r="G74" s="217">
        <f t="shared" si="4"/>
        <v>32914609.849999994</v>
      </c>
    </row>
    <row r="75" spans="1:7" s="23" customFormat="1">
      <c r="A75" s="215" t="s">
        <v>3329</v>
      </c>
      <c r="B75" s="216">
        <v>2000000</v>
      </c>
      <c r="C75" s="217">
        <f t="shared" si="5"/>
        <v>299984.75999999978</v>
      </c>
      <c r="D75" s="219">
        <v>2299984.7599999998</v>
      </c>
      <c r="E75" s="219">
        <v>2299984.7599999998</v>
      </c>
      <c r="F75" s="219">
        <v>2299984.7599999998</v>
      </c>
      <c r="G75" s="217">
        <f t="shared" si="4"/>
        <v>0</v>
      </c>
    </row>
    <row r="76" spans="1:7" s="23" customFormat="1">
      <c r="A76" s="215" t="s">
        <v>3330</v>
      </c>
      <c r="B76" s="216">
        <v>7000000</v>
      </c>
      <c r="C76" s="217">
        <f t="shared" si="5"/>
        <v>-7000000</v>
      </c>
      <c r="D76" s="220">
        <v>0</v>
      </c>
      <c r="E76" s="220">
        <v>0</v>
      </c>
      <c r="F76" s="220">
        <v>0</v>
      </c>
      <c r="G76" s="217">
        <f t="shared" si="4"/>
        <v>0</v>
      </c>
    </row>
    <row r="77" spans="1:7" s="23" customFormat="1">
      <c r="A77" s="215" t="s">
        <v>3332</v>
      </c>
      <c r="B77" s="216">
        <v>0</v>
      </c>
      <c r="C77" s="217">
        <f t="shared" si="5"/>
        <v>0</v>
      </c>
      <c r="D77" s="220">
        <v>0</v>
      </c>
      <c r="E77" s="220">
        <v>0</v>
      </c>
      <c r="F77" s="220">
        <v>0</v>
      </c>
      <c r="G77" s="217">
        <f t="shared" si="4"/>
        <v>0</v>
      </c>
    </row>
    <row r="78" spans="1:7" s="23" customFormat="1">
      <c r="A78" s="221" t="s">
        <v>3341</v>
      </c>
      <c r="B78" s="216">
        <v>0</v>
      </c>
      <c r="C78" s="217">
        <f t="shared" si="5"/>
        <v>7395483.0700000003</v>
      </c>
      <c r="D78" s="219">
        <v>7395483.0700000003</v>
      </c>
      <c r="E78" s="219">
        <v>7352546.79</v>
      </c>
      <c r="F78" s="219">
        <v>5978814</v>
      </c>
      <c r="G78" s="217">
        <f t="shared" si="4"/>
        <v>42936.280000000261</v>
      </c>
    </row>
    <row r="79" spans="1:7" s="23" customFormat="1">
      <c r="A79" s="215" t="s">
        <v>3335</v>
      </c>
      <c r="B79" s="216">
        <v>0</v>
      </c>
      <c r="C79" s="217">
        <f t="shared" si="5"/>
        <v>0</v>
      </c>
      <c r="D79" s="222">
        <v>0</v>
      </c>
      <c r="E79" s="222">
        <v>0</v>
      </c>
      <c r="F79" s="222">
        <v>0</v>
      </c>
      <c r="G79" s="217">
        <f t="shared" si="4"/>
        <v>0</v>
      </c>
    </row>
    <row r="80" spans="1:7" s="23" customFormat="1">
      <c r="A80" s="215" t="s">
        <v>3345</v>
      </c>
      <c r="B80" s="216">
        <v>13250000</v>
      </c>
      <c r="C80" s="217">
        <f t="shared" si="5"/>
        <v>2466628.5399999991</v>
      </c>
      <c r="D80" s="223">
        <v>15716628.539999999</v>
      </c>
      <c r="E80" s="223">
        <v>15716391.57</v>
      </c>
      <c r="F80" s="223">
        <v>15402747.41</v>
      </c>
      <c r="G80" s="217">
        <f t="shared" si="4"/>
        <v>236.96999999880791</v>
      </c>
    </row>
    <row r="81" spans="1:7" s="23" customFormat="1">
      <c r="A81" s="221" t="s">
        <v>3351</v>
      </c>
      <c r="B81" s="216">
        <v>0</v>
      </c>
      <c r="C81" s="217">
        <f t="shared" si="5"/>
        <v>100000</v>
      </c>
      <c r="D81" s="223">
        <v>100000</v>
      </c>
      <c r="E81" s="223">
        <v>100000</v>
      </c>
      <c r="F81" s="222">
        <v>0</v>
      </c>
      <c r="G81" s="217">
        <f t="shared" si="4"/>
        <v>0</v>
      </c>
    </row>
    <row r="82" spans="1:7" s="23" customFormat="1">
      <c r="A82" s="221" t="s">
        <v>3354</v>
      </c>
      <c r="B82" s="216">
        <v>0</v>
      </c>
      <c r="C82" s="217">
        <f t="shared" si="5"/>
        <v>46666.67</v>
      </c>
      <c r="D82" s="223">
        <v>46666.67</v>
      </c>
      <c r="E82" s="223">
        <v>46666.67</v>
      </c>
      <c r="F82" s="222">
        <v>0</v>
      </c>
      <c r="G82" s="217">
        <f t="shared" si="4"/>
        <v>0</v>
      </c>
    </row>
    <row r="83" spans="1:7" s="23" customFormat="1">
      <c r="A83" s="215" t="s">
        <v>3355</v>
      </c>
      <c r="B83" s="216">
        <v>47768309.159999996</v>
      </c>
      <c r="C83" s="217">
        <f t="shared" si="5"/>
        <v>7554829.1000000015</v>
      </c>
      <c r="D83" s="223">
        <v>55323138.259999998</v>
      </c>
      <c r="E83" s="223">
        <v>55079916.579999998</v>
      </c>
      <c r="F83" s="223">
        <v>52577749.189999998</v>
      </c>
      <c r="G83" s="217">
        <f t="shared" si="4"/>
        <v>243221.6799999997</v>
      </c>
    </row>
    <row r="84" spans="1:7" s="23" customFormat="1">
      <c r="A84" s="215" t="s">
        <v>3356</v>
      </c>
      <c r="B84" s="216">
        <v>2804303</v>
      </c>
      <c r="C84" s="217">
        <f t="shared" si="5"/>
        <v>-665479.83000000007</v>
      </c>
      <c r="D84" s="223">
        <v>2138823.17</v>
      </c>
      <c r="E84" s="223">
        <v>2138823.17</v>
      </c>
      <c r="F84" s="223">
        <v>2138823.17</v>
      </c>
      <c r="G84" s="217">
        <f t="shared" si="4"/>
        <v>0</v>
      </c>
    </row>
    <row r="85" spans="1:7" s="23" customFormat="1">
      <c r="A85" s="215" t="s">
        <v>3357</v>
      </c>
      <c r="B85" s="216">
        <v>8480496</v>
      </c>
      <c r="C85" s="217">
        <f t="shared" si="5"/>
        <v>-730107.46</v>
      </c>
      <c r="D85" s="223">
        <v>7750388.54</v>
      </c>
      <c r="E85" s="223">
        <v>7750388.54</v>
      </c>
      <c r="F85" s="223">
        <v>7630032.7400000002</v>
      </c>
      <c r="G85" s="217">
        <f t="shared" si="4"/>
        <v>0</v>
      </c>
    </row>
    <row r="86" spans="1:7" s="23" customFormat="1">
      <c r="A86" s="215" t="s">
        <v>3358</v>
      </c>
      <c r="B86" s="216">
        <v>324466</v>
      </c>
      <c r="C86" s="217">
        <f t="shared" si="5"/>
        <v>-75356.890000000014</v>
      </c>
      <c r="D86" s="223">
        <v>249109.11</v>
      </c>
      <c r="E86" s="223">
        <v>249109.11</v>
      </c>
      <c r="F86" s="223">
        <v>249109.11</v>
      </c>
      <c r="G86" s="217">
        <f t="shared" si="4"/>
        <v>0</v>
      </c>
    </row>
    <row r="87" spans="1:7" s="23" customFormat="1">
      <c r="A87" s="215" t="s">
        <v>3359</v>
      </c>
      <c r="B87" s="216">
        <v>1275283</v>
      </c>
      <c r="C87" s="217">
        <f t="shared" si="5"/>
        <v>-12098.100000000093</v>
      </c>
      <c r="D87" s="223">
        <v>1263184.8999999999</v>
      </c>
      <c r="E87" s="223">
        <v>1263184.8999999999</v>
      </c>
      <c r="F87" s="223">
        <v>1263184.8999999999</v>
      </c>
      <c r="G87" s="217">
        <f t="shared" si="4"/>
        <v>0</v>
      </c>
    </row>
    <row r="88" spans="1:7">
      <c r="A88" s="67" t="s">
        <v>678</v>
      </c>
      <c r="B88" s="52"/>
      <c r="C88" s="52"/>
      <c r="D88" s="52"/>
      <c r="E88" s="52"/>
      <c r="F88" s="52"/>
      <c r="G88" s="52"/>
    </row>
    <row r="89" spans="1:7">
      <c r="A89" s="53" t="s">
        <v>360</v>
      </c>
      <c r="B89" s="224">
        <f t="shared" ref="B89:G89" si="6">B9+B71</f>
        <v>420759000</v>
      </c>
      <c r="C89" s="224">
        <f t="shared" si="6"/>
        <v>182233072.80000001</v>
      </c>
      <c r="D89" s="224">
        <f t="shared" si="6"/>
        <v>602992072.79999995</v>
      </c>
      <c r="E89" s="224">
        <f t="shared" si="6"/>
        <v>540406364.45000005</v>
      </c>
      <c r="F89" s="224">
        <f t="shared" si="6"/>
        <v>466925897.96000004</v>
      </c>
      <c r="G89" s="224">
        <f t="shared" si="6"/>
        <v>62585708.349999994</v>
      </c>
    </row>
    <row r="90" spans="1:7">
      <c r="A90" s="56"/>
      <c r="B90" s="62"/>
      <c r="C90" s="62"/>
      <c r="D90" s="62"/>
      <c r="E90" s="62"/>
      <c r="F90" s="62"/>
      <c r="G90" s="68"/>
    </row>
    <row r="91" spans="1:7" hidden="1">
      <c r="A91" s="11"/>
    </row>
    <row r="92" spans="1:7"/>
    <row r="93" spans="1:7"/>
    <row r="94" spans="1:7"/>
    <row r="95" spans="1:7"/>
    <row r="96" spans="1:7"/>
    <row r="97"/>
    <row r="98"/>
    <row r="99"/>
    <row r="100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8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213259000</v>
      </c>
      <c r="Q2" s="18">
        <f>GASTO_NE_T2</f>
        <v>55906281.5</v>
      </c>
      <c r="R2" s="18">
        <f>GASTO_NE_T3</f>
        <v>269165281.5</v>
      </c>
      <c r="S2" s="18">
        <f>GASTO_NE_T4</f>
        <v>239780577.93000001</v>
      </c>
      <c r="T2" s="18">
        <f>GASTO_NE_T5</f>
        <v>233338295.14000008</v>
      </c>
      <c r="U2" s="18">
        <f>GASTO_NE_T6</f>
        <v>29384703.57</v>
      </c>
    </row>
    <row r="3" spans="1: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207500000</v>
      </c>
      <c r="Q3" s="18">
        <f>GASTO_E_T2</f>
        <v>126326791.30000003</v>
      </c>
      <c r="R3" s="18">
        <f>GASTO_E_T3</f>
        <v>333826791.30000001</v>
      </c>
      <c r="S3" s="18">
        <f>GASTO_E_T4</f>
        <v>300625786.51999998</v>
      </c>
      <c r="T3" s="18">
        <f>GASTO_E_T5</f>
        <v>233587602.81999999</v>
      </c>
      <c r="U3" s="18">
        <f>GASTO_E_T6</f>
        <v>33201004.779999994</v>
      </c>
      <c r="V3" s="18"/>
    </row>
    <row r="4" spans="1:2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420759000</v>
      </c>
      <c r="Q4" s="18">
        <f>TOTAL_E_T2</f>
        <v>182233072.80000001</v>
      </c>
      <c r="R4" s="18">
        <f>TOTAL_E_T3</f>
        <v>602992072.79999995</v>
      </c>
      <c r="S4" s="18">
        <f>TOTAL_E_T4</f>
        <v>540406364.45000005</v>
      </c>
      <c r="T4" s="18">
        <f>TOTAL_E_T5</f>
        <v>466925897.96000004</v>
      </c>
      <c r="U4" s="18">
        <f>TOTAL_E_T6</f>
        <v>62585708.349999994</v>
      </c>
      <c r="V4" s="18"/>
    </row>
    <row r="5" spans="1:25">
      <c r="A5" s="3"/>
      <c r="P5" s="18"/>
      <c r="Q5" s="18"/>
      <c r="R5" s="18"/>
      <c r="S5" s="18"/>
      <c r="T5" s="18"/>
      <c r="U5" s="18"/>
      <c r="V5" s="18"/>
    </row>
    <row r="6" spans="1:25">
      <c r="A6" s="3"/>
      <c r="P6" s="18"/>
      <c r="Q6" s="18"/>
      <c r="R6" s="18"/>
      <c r="S6" s="18"/>
      <c r="T6" s="18"/>
      <c r="U6" s="18"/>
      <c r="V6" s="18"/>
    </row>
    <row r="7" spans="1: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3"/>
      <c r="P8" s="18"/>
      <c r="Q8" s="18"/>
      <c r="R8" s="18"/>
      <c r="S8" s="18"/>
      <c r="T8" s="18"/>
      <c r="U8" s="18"/>
    </row>
    <row r="9" spans="1:25">
      <c r="A9" s="3"/>
      <c r="P9" s="18"/>
      <c r="Q9" s="18"/>
      <c r="R9" s="18"/>
      <c r="S9" s="18"/>
      <c r="T9" s="18"/>
      <c r="U9" s="18"/>
    </row>
    <row r="10" spans="1:25">
      <c r="A10" s="3"/>
      <c r="P10" s="18"/>
      <c r="Q10" s="18"/>
      <c r="R10" s="18"/>
      <c r="S10" s="18"/>
      <c r="T10" s="18"/>
      <c r="U10" s="18"/>
    </row>
    <row r="11" spans="1:25">
      <c r="A11" s="3"/>
      <c r="P11" s="18"/>
      <c r="Q11" s="18"/>
      <c r="R11" s="18"/>
      <c r="S11" s="18"/>
      <c r="T11" s="18"/>
      <c r="U11" s="18"/>
    </row>
    <row r="12" spans="1:25">
      <c r="A12" s="3"/>
      <c r="N12" s="20"/>
      <c r="P12" s="18"/>
      <c r="Q12" s="18"/>
      <c r="R12" s="18"/>
      <c r="S12" s="18"/>
      <c r="T12" s="18"/>
      <c r="U12" s="18"/>
    </row>
    <row r="13" spans="1:25">
      <c r="A13" s="3"/>
      <c r="P13" s="18"/>
      <c r="Q13" s="18"/>
      <c r="R13" s="18"/>
      <c r="S13" s="18"/>
      <c r="T13" s="18"/>
      <c r="U13" s="18"/>
    </row>
    <row r="14" spans="1:25">
      <c r="A14" s="3"/>
      <c r="P14" s="18"/>
      <c r="Q14" s="18"/>
      <c r="R14" s="18"/>
      <c r="S14" s="18"/>
      <c r="T14" s="18"/>
      <c r="U14" s="18"/>
    </row>
    <row r="15" spans="1:25">
      <c r="A15" s="3"/>
      <c r="P15" s="18"/>
      <c r="Q15" s="18"/>
      <c r="R15" s="18"/>
      <c r="S15" s="18"/>
      <c r="T15" s="18"/>
      <c r="U15" s="18"/>
    </row>
    <row r="16" spans="1:25">
      <c r="A16" s="3"/>
      <c r="P16" s="18"/>
      <c r="Q16" s="18"/>
      <c r="R16" s="18"/>
      <c r="S16" s="18"/>
      <c r="T16" s="18"/>
      <c r="U16" s="18"/>
    </row>
    <row r="17" spans="1:21">
      <c r="A17" s="3"/>
      <c r="P17" s="18"/>
      <c r="Q17" s="18"/>
      <c r="R17" s="18"/>
      <c r="S17" s="18"/>
      <c r="T17" s="18"/>
      <c r="U17" s="18"/>
    </row>
    <row r="18" spans="1:21">
      <c r="A18" s="3"/>
      <c r="P18" s="18"/>
      <c r="Q18" s="18"/>
      <c r="R18" s="18"/>
      <c r="S18" s="18"/>
      <c r="T18" s="18"/>
      <c r="U18" s="18"/>
    </row>
    <row r="19" spans="1:21">
      <c r="A19" s="3"/>
      <c r="P19" s="18"/>
      <c r="Q19" s="18"/>
      <c r="R19" s="18"/>
      <c r="S19" s="18"/>
      <c r="T19" s="18"/>
      <c r="U19" s="18"/>
    </row>
    <row r="20" spans="1:21">
      <c r="A20" s="3"/>
      <c r="P20" s="18"/>
      <c r="Q20" s="18"/>
      <c r="R20" s="18"/>
      <c r="S20" s="18"/>
      <c r="T20" s="18"/>
      <c r="U20" s="18"/>
    </row>
    <row r="21" spans="1:21">
      <c r="A21" s="3"/>
      <c r="P21" s="18"/>
      <c r="Q21" s="18"/>
      <c r="R21" s="18"/>
      <c r="S21" s="18"/>
      <c r="T21" s="18"/>
      <c r="U21" s="18"/>
    </row>
    <row r="22" spans="1:21">
      <c r="A22" s="3"/>
      <c r="P22" s="18"/>
      <c r="Q22" s="18"/>
      <c r="R22" s="18"/>
      <c r="S22" s="18"/>
      <c r="T22" s="18"/>
      <c r="U22" s="18"/>
    </row>
    <row r="23" spans="1:21">
      <c r="A23" s="3"/>
      <c r="P23" s="18"/>
      <c r="Q23" s="18"/>
      <c r="R23" s="18"/>
      <c r="S23" s="18"/>
      <c r="T23" s="18"/>
      <c r="U23" s="18"/>
    </row>
    <row r="24" spans="1:21">
      <c r="A24" s="3"/>
      <c r="P24" s="18"/>
      <c r="Q24" s="18"/>
      <c r="R24" s="18"/>
      <c r="S24" s="18"/>
      <c r="T24" s="18"/>
      <c r="U24" s="18"/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  <row r="67" spans="1:21">
      <c r="A67" s="3"/>
      <c r="P67" s="18"/>
      <c r="Q67" s="18"/>
      <c r="R67" s="18"/>
      <c r="S67" s="18"/>
      <c r="T67" s="18"/>
      <c r="U67" s="18"/>
    </row>
    <row r="68" spans="1:21">
      <c r="A68" s="3"/>
      <c r="P68" s="18"/>
      <c r="Q68" s="18"/>
      <c r="R68" s="18"/>
      <c r="S68" s="18"/>
      <c r="T68" s="18"/>
      <c r="U68" s="18"/>
    </row>
    <row r="69" spans="1:21">
      <c r="A69" s="3"/>
      <c r="P69" s="18"/>
      <c r="Q69" s="18"/>
      <c r="R69" s="18"/>
      <c r="S69" s="18"/>
      <c r="T69" s="18"/>
      <c r="U69" s="18"/>
    </row>
    <row r="70" spans="1:21">
      <c r="A70" s="3"/>
      <c r="P70" s="18"/>
      <c r="Q70" s="18"/>
      <c r="R70" s="18"/>
      <c r="S70" s="18"/>
      <c r="T70" s="18"/>
      <c r="U70" s="18"/>
    </row>
    <row r="71" spans="1:21">
      <c r="A71" s="3"/>
      <c r="P71" s="18"/>
      <c r="Q71" s="18"/>
      <c r="R71" s="18"/>
      <c r="S71" s="18"/>
      <c r="T71" s="18"/>
      <c r="U71" s="18"/>
    </row>
    <row r="72" spans="1:21">
      <c r="A72" s="3"/>
      <c r="P72" s="18"/>
      <c r="Q72" s="18"/>
      <c r="R72" s="18"/>
      <c r="S72" s="18"/>
      <c r="T72" s="18"/>
      <c r="U72" s="18"/>
    </row>
    <row r="73" spans="1:21">
      <c r="A73" s="3"/>
      <c r="P73" s="18"/>
      <c r="Q73" s="18"/>
      <c r="R73" s="18"/>
      <c r="S73" s="18"/>
      <c r="T73" s="18"/>
      <c r="U73" s="18"/>
    </row>
    <row r="74" spans="1:21">
      <c r="A74" s="3"/>
      <c r="P74" s="18"/>
      <c r="Q74" s="18"/>
      <c r="R74" s="18"/>
      <c r="S74" s="18"/>
      <c r="T74" s="18"/>
      <c r="U74" s="18"/>
    </row>
    <row r="75" spans="1:21">
      <c r="A75" s="3"/>
      <c r="P75" s="18"/>
      <c r="Q75" s="18"/>
      <c r="R75" s="18"/>
      <c r="S75" s="18"/>
      <c r="T75" s="18"/>
      <c r="U75" s="18"/>
    </row>
    <row r="76" spans="1:21">
      <c r="A76" s="3"/>
    </row>
    <row r="77" spans="1:21">
      <c r="A77" s="3"/>
    </row>
    <row r="78" spans="1:21">
      <c r="A78" s="3"/>
    </row>
    <row r="79" spans="1:21">
      <c r="A79" s="3"/>
    </row>
    <row r="80" spans="1:2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activeCell="B9" sqref="B9:G9"/>
    </sheetView>
  </sheetViews>
  <sheetFormatPr baseColWidth="10" defaultColWidth="0" defaultRowHeight="15" zeroHeight="1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>
      <c r="A1" s="300" t="s">
        <v>3281</v>
      </c>
      <c r="B1" s="301"/>
      <c r="C1" s="301"/>
      <c r="D1" s="301"/>
      <c r="E1" s="301"/>
      <c r="F1" s="301"/>
      <c r="G1" s="301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78" t="s">
        <v>396</v>
      </c>
      <c r="B3" s="279"/>
      <c r="C3" s="279"/>
      <c r="D3" s="279"/>
      <c r="E3" s="279"/>
      <c r="F3" s="279"/>
      <c r="G3" s="280"/>
    </row>
    <row r="4" spans="1:7">
      <c r="A4" s="278" t="s">
        <v>397</v>
      </c>
      <c r="B4" s="279"/>
      <c r="C4" s="279"/>
      <c r="D4" s="279"/>
      <c r="E4" s="279"/>
      <c r="F4" s="279"/>
      <c r="G4" s="280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79" t="s">
        <v>0</v>
      </c>
      <c r="B7" s="284" t="s">
        <v>279</v>
      </c>
      <c r="C7" s="285"/>
      <c r="D7" s="285"/>
      <c r="E7" s="285"/>
      <c r="F7" s="286"/>
      <c r="G7" s="296" t="s">
        <v>3278</v>
      </c>
    </row>
    <row r="8" spans="1:7" ht="30.75" customHeight="1">
      <c r="A8" s="279"/>
      <c r="B8" s="44" t="s">
        <v>281</v>
      </c>
      <c r="C8" s="43" t="s">
        <v>362</v>
      </c>
      <c r="D8" s="44" t="s">
        <v>283</v>
      </c>
      <c r="E8" s="44" t="s">
        <v>167</v>
      </c>
      <c r="F8" s="45" t="s">
        <v>185</v>
      </c>
      <c r="G8" s="295"/>
    </row>
    <row r="9" spans="1:7">
      <c r="A9" s="50" t="s">
        <v>363</v>
      </c>
      <c r="B9" s="228">
        <f t="shared" ref="B9:G9" si="0">SUM(B10,B19,B27,B37)</f>
        <v>213259000</v>
      </c>
      <c r="C9" s="228">
        <f t="shared" si="0"/>
        <v>55906281.5</v>
      </c>
      <c r="D9" s="228">
        <f t="shared" si="0"/>
        <v>269165281.5</v>
      </c>
      <c r="E9" s="228">
        <f t="shared" si="0"/>
        <v>239780577.93000001</v>
      </c>
      <c r="F9" s="228">
        <f t="shared" si="0"/>
        <v>233338295.13999999</v>
      </c>
      <c r="G9" s="228">
        <f t="shared" si="0"/>
        <v>29384703.569999989</v>
      </c>
    </row>
    <row r="10" spans="1:7">
      <c r="A10" s="51" t="s">
        <v>364</v>
      </c>
      <c r="B10" s="227">
        <f t="shared" ref="B10:G10" si="1">SUM(B11:B18)</f>
        <v>135532147</v>
      </c>
      <c r="C10" s="227">
        <f t="shared" si="1"/>
        <v>2653452.67</v>
      </c>
      <c r="D10" s="227">
        <f t="shared" si="1"/>
        <v>138185599.66999999</v>
      </c>
      <c r="E10" s="227">
        <f t="shared" si="1"/>
        <v>120174735.96000001</v>
      </c>
      <c r="F10" s="227">
        <f t="shared" si="1"/>
        <v>118482375.8</v>
      </c>
      <c r="G10" s="227">
        <f t="shared" si="1"/>
        <v>18010863.709999993</v>
      </c>
    </row>
    <row r="11" spans="1:7">
      <c r="A11" s="60" t="s">
        <v>365</v>
      </c>
      <c r="B11" s="225">
        <v>13196264.17</v>
      </c>
      <c r="C11" s="225">
        <v>498052.42</v>
      </c>
      <c r="D11" s="226">
        <f>B11+C11</f>
        <v>13694316.59</v>
      </c>
      <c r="E11" s="225">
        <v>13403187.85</v>
      </c>
      <c r="F11" s="225">
        <v>13392171.560000001</v>
      </c>
      <c r="G11" s="226">
        <f>D11-E11</f>
        <v>291128.74000000022</v>
      </c>
    </row>
    <row r="12" spans="1:7">
      <c r="A12" s="60" t="s">
        <v>366</v>
      </c>
      <c r="B12" s="225">
        <v>460952</v>
      </c>
      <c r="C12" s="225">
        <v>0</v>
      </c>
      <c r="D12" s="226">
        <f t="shared" ref="D12:D18" si="2">B12+C12</f>
        <v>460952</v>
      </c>
      <c r="E12" s="225">
        <v>457066.06</v>
      </c>
      <c r="F12" s="225">
        <v>457066.06</v>
      </c>
      <c r="G12" s="226">
        <f t="shared" ref="G12:G18" si="3">D12-E12</f>
        <v>3885.9400000000023</v>
      </c>
    </row>
    <row r="13" spans="1:7">
      <c r="A13" s="60" t="s">
        <v>367</v>
      </c>
      <c r="B13" s="225">
        <v>42736412.729999997</v>
      </c>
      <c r="C13" s="225">
        <v>-2486397.36</v>
      </c>
      <c r="D13" s="226">
        <f t="shared" si="2"/>
        <v>40250015.369999997</v>
      </c>
      <c r="E13" s="225">
        <v>32701111.710000001</v>
      </c>
      <c r="F13" s="225">
        <v>32297522</v>
      </c>
      <c r="G13" s="226">
        <f t="shared" si="3"/>
        <v>7548903.6599999964</v>
      </c>
    </row>
    <row r="14" spans="1:7">
      <c r="A14" s="60" t="s">
        <v>368</v>
      </c>
      <c r="B14" s="225">
        <v>0</v>
      </c>
      <c r="C14" s="225">
        <v>0</v>
      </c>
      <c r="D14" s="225">
        <v>0</v>
      </c>
      <c r="E14" s="225">
        <v>0</v>
      </c>
      <c r="F14" s="225">
        <v>0</v>
      </c>
      <c r="G14" s="225">
        <v>0</v>
      </c>
    </row>
    <row r="15" spans="1:7">
      <c r="A15" s="60" t="s">
        <v>369</v>
      </c>
      <c r="B15" s="225">
        <v>59508221</v>
      </c>
      <c r="C15" s="225">
        <v>-1879012.38</v>
      </c>
      <c r="D15" s="226">
        <f t="shared" si="2"/>
        <v>57629208.619999997</v>
      </c>
      <c r="E15" s="225">
        <v>50821451.219999999</v>
      </c>
      <c r="F15" s="225">
        <v>49992869.670000002</v>
      </c>
      <c r="G15" s="226">
        <f t="shared" si="3"/>
        <v>6807757.3999999985</v>
      </c>
    </row>
    <row r="16" spans="1:7">
      <c r="A16" s="60" t="s">
        <v>370</v>
      </c>
      <c r="B16" s="225">
        <v>0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</row>
    <row r="17" spans="1:7">
      <c r="A17" s="60" t="s">
        <v>371</v>
      </c>
      <c r="B17" s="225">
        <v>931800</v>
      </c>
      <c r="C17" s="225">
        <v>4482760</v>
      </c>
      <c r="D17" s="226">
        <f t="shared" si="2"/>
        <v>5414560</v>
      </c>
      <c r="E17" s="225">
        <v>3987933.03</v>
      </c>
      <c r="F17" s="225">
        <v>3930946.07</v>
      </c>
      <c r="G17" s="226">
        <f t="shared" si="3"/>
        <v>1426626.9700000002</v>
      </c>
    </row>
    <row r="18" spans="1:7">
      <c r="A18" s="60" t="s">
        <v>372</v>
      </c>
      <c r="B18" s="225">
        <v>18698497.100000001</v>
      </c>
      <c r="C18" s="225">
        <v>2038049.99</v>
      </c>
      <c r="D18" s="226">
        <f t="shared" si="2"/>
        <v>20736547.09</v>
      </c>
      <c r="E18" s="225">
        <v>18803986.09</v>
      </c>
      <c r="F18" s="225">
        <v>18411800.440000001</v>
      </c>
      <c r="G18" s="226">
        <f t="shared" si="3"/>
        <v>1932561</v>
      </c>
    </row>
    <row r="19" spans="1:7">
      <c r="A19" s="51" t="s">
        <v>373</v>
      </c>
      <c r="B19" s="227">
        <f t="shared" ref="B19:G19" si="4">SUM(B20:B26)</f>
        <v>70815097</v>
      </c>
      <c r="C19" s="227">
        <f t="shared" si="4"/>
        <v>34055428.169999994</v>
      </c>
      <c r="D19" s="227">
        <f t="shared" si="4"/>
        <v>104870525.16999999</v>
      </c>
      <c r="E19" s="227">
        <f t="shared" si="4"/>
        <v>94590158.479999989</v>
      </c>
      <c r="F19" s="227">
        <f t="shared" si="4"/>
        <v>89850675.849999994</v>
      </c>
      <c r="G19" s="227">
        <f t="shared" si="4"/>
        <v>10280366.689999998</v>
      </c>
    </row>
    <row r="20" spans="1:7">
      <c r="A20" s="60" t="s">
        <v>374</v>
      </c>
      <c r="B20" s="225">
        <v>9282711</v>
      </c>
      <c r="C20" s="225">
        <v>2854779.29</v>
      </c>
      <c r="D20" s="226">
        <f t="shared" ref="D20:D25" si="5">B20+C20</f>
        <v>12137490.289999999</v>
      </c>
      <c r="E20" s="225">
        <v>11195920.01</v>
      </c>
      <c r="F20" s="225">
        <v>11007742.210000001</v>
      </c>
      <c r="G20" s="226">
        <f t="shared" ref="G20:G25" si="6">D20-E20</f>
        <v>941570.27999999933</v>
      </c>
    </row>
    <row r="21" spans="1:7">
      <c r="A21" s="60" t="s">
        <v>375</v>
      </c>
      <c r="B21" s="225">
        <v>32743617</v>
      </c>
      <c r="C21" s="225">
        <v>31852578.399999999</v>
      </c>
      <c r="D21" s="226">
        <f t="shared" si="5"/>
        <v>64596195.399999999</v>
      </c>
      <c r="E21" s="225">
        <v>58716932.359999999</v>
      </c>
      <c r="F21" s="225">
        <v>54678153.369999997</v>
      </c>
      <c r="G21" s="226">
        <f t="shared" si="6"/>
        <v>5879263.0399999991</v>
      </c>
    </row>
    <row r="22" spans="1:7">
      <c r="A22" s="60" t="s">
        <v>376</v>
      </c>
      <c r="B22" s="225">
        <v>685547</v>
      </c>
      <c r="C22" s="225">
        <v>703800</v>
      </c>
      <c r="D22" s="226">
        <f t="shared" si="5"/>
        <v>1389347</v>
      </c>
      <c r="E22" s="225">
        <v>590691.49</v>
      </c>
      <c r="F22" s="225">
        <v>590691.49</v>
      </c>
      <c r="G22" s="226">
        <f t="shared" si="6"/>
        <v>798655.51</v>
      </c>
    </row>
    <row r="23" spans="1:7">
      <c r="A23" s="60" t="s">
        <v>377</v>
      </c>
      <c r="B23" s="225">
        <v>11365758</v>
      </c>
      <c r="C23" s="225">
        <v>-1815582.68</v>
      </c>
      <c r="D23" s="226">
        <f t="shared" si="5"/>
        <v>9550175.3200000003</v>
      </c>
      <c r="E23" s="225">
        <v>8414802.2100000009</v>
      </c>
      <c r="F23" s="225">
        <v>8005252.0899999999</v>
      </c>
      <c r="G23" s="226">
        <f t="shared" si="6"/>
        <v>1135373.1099999994</v>
      </c>
    </row>
    <row r="24" spans="1:7">
      <c r="A24" s="60" t="s">
        <v>378</v>
      </c>
      <c r="B24" s="225">
        <v>8419628</v>
      </c>
      <c r="C24" s="225">
        <v>605853.16</v>
      </c>
      <c r="D24" s="226">
        <f t="shared" si="5"/>
        <v>9025481.1600000001</v>
      </c>
      <c r="E24" s="225">
        <v>8342937.8600000003</v>
      </c>
      <c r="F24" s="225">
        <v>8239962.1399999997</v>
      </c>
      <c r="G24" s="226">
        <f t="shared" si="6"/>
        <v>682543.29999999981</v>
      </c>
    </row>
    <row r="25" spans="1:7">
      <c r="A25" s="60" t="s">
        <v>379</v>
      </c>
      <c r="B25" s="225">
        <v>8317836</v>
      </c>
      <c r="C25" s="225">
        <v>-146000</v>
      </c>
      <c r="D25" s="226">
        <f t="shared" si="5"/>
        <v>8171836</v>
      </c>
      <c r="E25" s="225">
        <v>7328874.5499999998</v>
      </c>
      <c r="F25" s="225">
        <v>7328874.5499999998</v>
      </c>
      <c r="G25" s="226">
        <f t="shared" si="6"/>
        <v>842961.45000000019</v>
      </c>
    </row>
    <row r="26" spans="1:7">
      <c r="A26" s="60" t="s">
        <v>380</v>
      </c>
      <c r="B26" s="225">
        <v>0</v>
      </c>
      <c r="C26" s="225">
        <v>0</v>
      </c>
      <c r="D26" s="225">
        <v>0</v>
      </c>
      <c r="E26" s="225">
        <v>0</v>
      </c>
      <c r="F26" s="225">
        <v>0</v>
      </c>
      <c r="G26" s="225">
        <v>0</v>
      </c>
    </row>
    <row r="27" spans="1:7">
      <c r="A27" s="51" t="s">
        <v>381</v>
      </c>
      <c r="B27" s="227">
        <f t="shared" ref="B27:G27" si="7">SUM(B28:B36)</f>
        <v>6711756</v>
      </c>
      <c r="C27" s="227">
        <f t="shared" si="7"/>
        <v>19297400.66</v>
      </c>
      <c r="D27" s="227">
        <f t="shared" si="7"/>
        <v>26009156.66</v>
      </c>
      <c r="E27" s="227">
        <f t="shared" si="7"/>
        <v>25015683.490000002</v>
      </c>
      <c r="F27" s="227">
        <f t="shared" si="7"/>
        <v>25005243.490000002</v>
      </c>
      <c r="G27" s="227">
        <f t="shared" si="7"/>
        <v>993473.16999999923</v>
      </c>
    </row>
    <row r="28" spans="1:7">
      <c r="A28" s="64" t="s">
        <v>382</v>
      </c>
      <c r="B28" s="225">
        <v>5219099</v>
      </c>
      <c r="C28" s="225">
        <v>17000</v>
      </c>
      <c r="D28" s="226">
        <f t="shared" ref="D28:D34" si="8">B28+C28</f>
        <v>5236099</v>
      </c>
      <c r="E28" s="225">
        <v>4987666.45</v>
      </c>
      <c r="F28" s="225">
        <v>4987666.45</v>
      </c>
      <c r="G28" s="226">
        <f t="shared" ref="G28:G34" si="9">D28-E28</f>
        <v>248432.54999999981</v>
      </c>
    </row>
    <row r="29" spans="1:7">
      <c r="A29" s="60" t="s">
        <v>383</v>
      </c>
      <c r="B29" s="225">
        <v>0</v>
      </c>
      <c r="C29" s="225">
        <v>6666786.1399999997</v>
      </c>
      <c r="D29" s="226">
        <f t="shared" si="8"/>
        <v>6666786.1399999997</v>
      </c>
      <c r="E29" s="225">
        <v>6489191.0800000001</v>
      </c>
      <c r="F29" s="225">
        <v>6489191.0800000001</v>
      </c>
      <c r="G29" s="226">
        <f t="shared" si="9"/>
        <v>177595.05999999959</v>
      </c>
    </row>
    <row r="30" spans="1:7">
      <c r="A30" s="60" t="s">
        <v>384</v>
      </c>
      <c r="B30" s="225">
        <v>0</v>
      </c>
      <c r="C30" s="225">
        <v>0</v>
      </c>
      <c r="D30" s="225">
        <v>0</v>
      </c>
      <c r="E30" s="225">
        <v>0</v>
      </c>
      <c r="F30" s="225">
        <v>0</v>
      </c>
      <c r="G30" s="225">
        <v>0</v>
      </c>
    </row>
    <row r="31" spans="1:7">
      <c r="A31" s="60" t="s">
        <v>385</v>
      </c>
      <c r="B31" s="225">
        <v>0</v>
      </c>
      <c r="C31" s="225">
        <v>0</v>
      </c>
      <c r="D31" s="225">
        <v>0</v>
      </c>
      <c r="E31" s="225">
        <v>0</v>
      </c>
      <c r="F31" s="225">
        <v>0</v>
      </c>
      <c r="G31" s="225">
        <v>0</v>
      </c>
    </row>
    <row r="32" spans="1:7">
      <c r="A32" s="60" t="s">
        <v>386</v>
      </c>
      <c r="B32" s="225">
        <v>0</v>
      </c>
      <c r="C32" s="225">
        <v>12877614.52</v>
      </c>
      <c r="D32" s="226">
        <f t="shared" si="8"/>
        <v>12877614.52</v>
      </c>
      <c r="E32" s="225">
        <v>12877614.18</v>
      </c>
      <c r="F32" s="225">
        <v>12877614.18</v>
      </c>
      <c r="G32" s="226">
        <f t="shared" si="9"/>
        <v>0.33999999985098839</v>
      </c>
    </row>
    <row r="33" spans="1:7">
      <c r="A33" s="60" t="s">
        <v>387</v>
      </c>
      <c r="B33" s="225">
        <v>0</v>
      </c>
      <c r="C33" s="225">
        <v>0</v>
      </c>
      <c r="D33" s="225">
        <v>0</v>
      </c>
      <c r="E33" s="225">
        <v>0</v>
      </c>
      <c r="F33" s="225">
        <v>0</v>
      </c>
      <c r="G33" s="225">
        <v>0</v>
      </c>
    </row>
    <row r="34" spans="1:7">
      <c r="A34" s="60" t="s">
        <v>388</v>
      </c>
      <c r="B34" s="225">
        <v>1492657</v>
      </c>
      <c r="C34" s="225">
        <v>-264000</v>
      </c>
      <c r="D34" s="226">
        <f t="shared" si="8"/>
        <v>1228657</v>
      </c>
      <c r="E34" s="225">
        <v>661211.78</v>
      </c>
      <c r="F34" s="225">
        <v>650771.78</v>
      </c>
      <c r="G34" s="226">
        <f t="shared" si="9"/>
        <v>567445.22</v>
      </c>
    </row>
    <row r="35" spans="1:7">
      <c r="A35" s="60" t="s">
        <v>389</v>
      </c>
      <c r="B35" s="225">
        <v>0</v>
      </c>
      <c r="C35" s="225">
        <v>0</v>
      </c>
      <c r="D35" s="225">
        <v>0</v>
      </c>
      <c r="E35" s="225">
        <v>0</v>
      </c>
      <c r="F35" s="225">
        <v>0</v>
      </c>
      <c r="G35" s="225">
        <v>0</v>
      </c>
    </row>
    <row r="36" spans="1:7">
      <c r="A36" s="60" t="s">
        <v>390</v>
      </c>
      <c r="B36" s="225">
        <v>0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</row>
    <row r="37" spans="1:7" ht="30">
      <c r="A37" s="61" t="s">
        <v>398</v>
      </c>
      <c r="B37" s="227">
        <f t="shared" ref="B37:G37" si="10">SUM(B38:B41)</f>
        <v>200000</v>
      </c>
      <c r="C37" s="227">
        <f t="shared" si="10"/>
        <v>-100000</v>
      </c>
      <c r="D37" s="227">
        <f t="shared" si="10"/>
        <v>100000</v>
      </c>
      <c r="E37" s="227">
        <f t="shared" si="10"/>
        <v>0</v>
      </c>
      <c r="F37" s="227">
        <f t="shared" si="10"/>
        <v>0</v>
      </c>
      <c r="G37" s="227">
        <f t="shared" si="10"/>
        <v>100000</v>
      </c>
    </row>
    <row r="38" spans="1:7">
      <c r="A38" s="64" t="s">
        <v>391</v>
      </c>
      <c r="B38" s="225">
        <v>200000</v>
      </c>
      <c r="C38" s="225">
        <v>-100000</v>
      </c>
      <c r="D38" s="226">
        <f t="shared" ref="D38" si="11">B38+C38</f>
        <v>100000</v>
      </c>
      <c r="E38" s="225">
        <v>0</v>
      </c>
      <c r="F38" s="225">
        <v>0</v>
      </c>
      <c r="G38" s="226">
        <f t="shared" ref="G38" si="12">D38-E38</f>
        <v>100000</v>
      </c>
    </row>
    <row r="39" spans="1:7" ht="30">
      <c r="A39" s="64" t="s">
        <v>392</v>
      </c>
      <c r="B39" s="225">
        <v>0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</row>
    <row r="40" spans="1:7">
      <c r="A40" s="64" t="s">
        <v>393</v>
      </c>
      <c r="B40" s="225">
        <v>0</v>
      </c>
      <c r="C40" s="225">
        <v>0</v>
      </c>
      <c r="D40" s="225">
        <v>0</v>
      </c>
      <c r="E40" s="225">
        <v>0</v>
      </c>
      <c r="F40" s="225">
        <v>0</v>
      </c>
      <c r="G40" s="225">
        <v>0</v>
      </c>
    </row>
    <row r="41" spans="1:7">
      <c r="A41" s="64" t="s">
        <v>394</v>
      </c>
      <c r="B41" s="225">
        <v>0</v>
      </c>
      <c r="C41" s="225">
        <v>0</v>
      </c>
      <c r="D41" s="225">
        <v>0</v>
      </c>
      <c r="E41" s="225">
        <v>0</v>
      </c>
      <c r="F41" s="225">
        <v>0</v>
      </c>
      <c r="G41" s="225">
        <v>0</v>
      </c>
    </row>
    <row r="42" spans="1:7">
      <c r="A42" s="64"/>
      <c r="B42" s="65"/>
      <c r="C42" s="65"/>
      <c r="D42" s="65"/>
      <c r="E42" s="65"/>
      <c r="F42" s="65"/>
      <c r="G42" s="65"/>
    </row>
    <row r="43" spans="1:7">
      <c r="A43" s="53" t="s">
        <v>395</v>
      </c>
      <c r="B43" s="230">
        <f t="shared" ref="B43:G43" si="13">SUM(B44,B53,B61,B71)</f>
        <v>207500000</v>
      </c>
      <c r="C43" s="230">
        <f t="shared" si="13"/>
        <v>126326791.3</v>
      </c>
      <c r="D43" s="230">
        <f t="shared" si="13"/>
        <v>333826791.29999995</v>
      </c>
      <c r="E43" s="230">
        <f t="shared" si="13"/>
        <v>300625786.52000004</v>
      </c>
      <c r="F43" s="230">
        <f t="shared" si="13"/>
        <v>233587602.81999999</v>
      </c>
      <c r="G43" s="230">
        <f t="shared" si="13"/>
        <v>33201004.779999986</v>
      </c>
    </row>
    <row r="44" spans="1:7">
      <c r="A44" s="51" t="s">
        <v>430</v>
      </c>
      <c r="B44" s="229">
        <f t="shared" ref="B44:G44" si="14">SUM(B45:B52)</f>
        <v>84592857.159999996</v>
      </c>
      <c r="C44" s="229">
        <f t="shared" si="14"/>
        <v>14375435.699999999</v>
      </c>
      <c r="D44" s="229">
        <f t="shared" si="14"/>
        <v>98968292.859999999</v>
      </c>
      <c r="E44" s="229">
        <f t="shared" si="14"/>
        <v>98724834.209999993</v>
      </c>
      <c r="F44" s="229">
        <f t="shared" si="14"/>
        <v>94395000.189999998</v>
      </c>
      <c r="G44" s="229">
        <f t="shared" si="14"/>
        <v>243458.65000000037</v>
      </c>
    </row>
    <row r="45" spans="1:7">
      <c r="A45" s="64" t="s">
        <v>365</v>
      </c>
      <c r="B45" s="225">
        <v>0</v>
      </c>
      <c r="C45" s="225">
        <v>0</v>
      </c>
      <c r="D45" s="225">
        <v>0</v>
      </c>
      <c r="E45" s="225">
        <v>0</v>
      </c>
      <c r="F45" s="225">
        <v>0</v>
      </c>
      <c r="G45" s="225">
        <v>0</v>
      </c>
    </row>
    <row r="46" spans="1:7">
      <c r="A46" s="64" t="s">
        <v>366</v>
      </c>
      <c r="B46" s="225">
        <v>0</v>
      </c>
      <c r="C46" s="225">
        <v>0</v>
      </c>
      <c r="D46" s="225">
        <v>0</v>
      </c>
      <c r="E46" s="225">
        <v>0</v>
      </c>
      <c r="F46" s="225">
        <v>0</v>
      </c>
      <c r="G46" s="225">
        <v>0</v>
      </c>
    </row>
    <row r="47" spans="1:7">
      <c r="A47" s="64" t="s">
        <v>367</v>
      </c>
      <c r="B47" s="225">
        <v>13250000</v>
      </c>
      <c r="C47" s="225">
        <v>2513295.21</v>
      </c>
      <c r="D47" s="226">
        <f t="shared" ref="D47:D52" si="15">B47+C47</f>
        <v>15763295.210000001</v>
      </c>
      <c r="E47" s="225">
        <v>15763058.24</v>
      </c>
      <c r="F47" s="225">
        <v>15402747.41</v>
      </c>
      <c r="G47" s="226">
        <f t="shared" ref="G47:G52" si="16">D47-E47</f>
        <v>236.97000000067055</v>
      </c>
    </row>
    <row r="48" spans="1:7">
      <c r="A48" s="64" t="s">
        <v>368</v>
      </c>
      <c r="B48" s="225">
        <v>0</v>
      </c>
      <c r="C48" s="225">
        <v>0</v>
      </c>
      <c r="D48" s="225">
        <v>0</v>
      </c>
      <c r="E48" s="225">
        <v>0</v>
      </c>
      <c r="F48" s="225">
        <v>0</v>
      </c>
      <c r="G48" s="225">
        <v>0</v>
      </c>
    </row>
    <row r="49" spans="1:7">
      <c r="A49" s="64" t="s">
        <v>369</v>
      </c>
      <c r="B49" s="225">
        <v>10690000</v>
      </c>
      <c r="C49" s="225">
        <v>4717979.67</v>
      </c>
      <c r="D49" s="226">
        <f t="shared" si="15"/>
        <v>15407979.67</v>
      </c>
      <c r="E49" s="225">
        <v>15407979.67</v>
      </c>
      <c r="F49" s="225">
        <v>14107979.67</v>
      </c>
      <c r="G49" s="226">
        <f t="shared" si="16"/>
        <v>0</v>
      </c>
    </row>
    <row r="50" spans="1:7">
      <c r="A50" s="64" t="s">
        <v>370</v>
      </c>
      <c r="B50" s="225">
        <v>0</v>
      </c>
      <c r="C50" s="225">
        <v>0</v>
      </c>
      <c r="D50" s="225">
        <v>0</v>
      </c>
      <c r="E50" s="225">
        <v>0</v>
      </c>
      <c r="F50" s="225">
        <v>0</v>
      </c>
      <c r="G50" s="225">
        <v>0</v>
      </c>
    </row>
    <row r="51" spans="1:7">
      <c r="A51" s="64" t="s">
        <v>371</v>
      </c>
      <c r="B51" s="225">
        <v>60652857.159999996</v>
      </c>
      <c r="C51" s="225">
        <f>D51-B51</f>
        <v>6071786.8200000003</v>
      </c>
      <c r="D51" s="226">
        <v>66724643.979999997</v>
      </c>
      <c r="E51" s="225">
        <v>66481422.299999997</v>
      </c>
      <c r="F51" s="225">
        <v>63858899.109999999</v>
      </c>
      <c r="G51" s="226">
        <f t="shared" si="16"/>
        <v>243221.6799999997</v>
      </c>
    </row>
    <row r="52" spans="1:7">
      <c r="A52" s="64" t="s">
        <v>372</v>
      </c>
      <c r="B52" s="225">
        <v>0</v>
      </c>
      <c r="C52" s="225">
        <v>1072374</v>
      </c>
      <c r="D52" s="226">
        <f t="shared" si="15"/>
        <v>1072374</v>
      </c>
      <c r="E52" s="225">
        <v>1072374</v>
      </c>
      <c r="F52" s="225">
        <v>1025374</v>
      </c>
      <c r="G52" s="226">
        <f t="shared" si="16"/>
        <v>0</v>
      </c>
    </row>
    <row r="53" spans="1:7">
      <c r="A53" s="51" t="s">
        <v>373</v>
      </c>
      <c r="B53" s="227">
        <f t="shared" ref="B53:G53" si="17">SUM(B54:B60)</f>
        <v>120000000</v>
      </c>
      <c r="C53" s="227">
        <f t="shared" si="17"/>
        <v>87612726.659999996</v>
      </c>
      <c r="D53" s="227">
        <f t="shared" si="17"/>
        <v>207612726.65999997</v>
      </c>
      <c r="E53" s="227">
        <f t="shared" si="17"/>
        <v>174659507.45000002</v>
      </c>
      <c r="F53" s="227">
        <f t="shared" si="17"/>
        <v>112051157.77000001</v>
      </c>
      <c r="G53" s="227">
        <f t="shared" si="17"/>
        <v>32953219.209999982</v>
      </c>
    </row>
    <row r="54" spans="1:7">
      <c r="A54" s="64" t="s">
        <v>374</v>
      </c>
      <c r="B54" s="225">
        <v>7000000</v>
      </c>
      <c r="C54" s="225">
        <v>-751029.61</v>
      </c>
      <c r="D54" s="226">
        <f t="shared" ref="D54:D55" si="18">B54+C54</f>
        <v>6248970.3899999997</v>
      </c>
      <c r="E54" s="225">
        <v>6028111.46</v>
      </c>
      <c r="F54" s="225">
        <v>2323748.14</v>
      </c>
      <c r="G54" s="226">
        <f t="shared" ref="G54:G57" si="19">D54-E54</f>
        <v>220858.9299999997</v>
      </c>
    </row>
    <row r="55" spans="1:7">
      <c r="A55" s="64" t="s">
        <v>375</v>
      </c>
      <c r="B55" s="225">
        <v>113000000</v>
      </c>
      <c r="C55" s="225">
        <v>86388708.379999995</v>
      </c>
      <c r="D55" s="226">
        <f t="shared" si="18"/>
        <v>199388708.38</v>
      </c>
      <c r="E55" s="225">
        <v>167265222.61000001</v>
      </c>
      <c r="F55" s="225">
        <v>108770786.37</v>
      </c>
      <c r="G55" s="226">
        <f t="shared" si="19"/>
        <v>32123485.769999981</v>
      </c>
    </row>
    <row r="56" spans="1:7">
      <c r="A56" s="64" t="s">
        <v>376</v>
      </c>
      <c r="B56" s="225">
        <v>0</v>
      </c>
      <c r="C56" s="225">
        <v>0</v>
      </c>
      <c r="D56" s="225">
        <v>0</v>
      </c>
      <c r="E56" s="225">
        <v>0</v>
      </c>
      <c r="F56" s="225">
        <v>0</v>
      </c>
      <c r="G56" s="225">
        <v>0</v>
      </c>
    </row>
    <row r="57" spans="1:7">
      <c r="A57" s="46" t="s">
        <v>377</v>
      </c>
      <c r="B57" s="225">
        <v>0</v>
      </c>
      <c r="C57" s="225">
        <f>D57</f>
        <v>1975047.89</v>
      </c>
      <c r="D57" s="226">
        <v>1975047.89</v>
      </c>
      <c r="E57" s="225">
        <v>1366173.38</v>
      </c>
      <c r="F57" s="225">
        <v>956623.26</v>
      </c>
      <c r="G57" s="226">
        <f t="shared" si="19"/>
        <v>608874.51</v>
      </c>
    </row>
    <row r="58" spans="1:7">
      <c r="A58" s="64" t="s">
        <v>378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</row>
    <row r="59" spans="1:7">
      <c r="A59" s="64" t="s">
        <v>379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</row>
    <row r="60" spans="1:7">
      <c r="A60" s="64" t="s">
        <v>380</v>
      </c>
      <c r="B60" s="225">
        <v>0</v>
      </c>
      <c r="C60" s="225">
        <v>0</v>
      </c>
      <c r="D60" s="225">
        <v>0</v>
      </c>
      <c r="E60" s="225">
        <v>0</v>
      </c>
      <c r="F60" s="225">
        <v>0</v>
      </c>
      <c r="G60" s="225">
        <v>0</v>
      </c>
    </row>
    <row r="61" spans="1:7">
      <c r="A61" s="51" t="s">
        <v>381</v>
      </c>
      <c r="B61" s="227">
        <f t="shared" ref="B61:G61" si="20">SUM(B62:B70)</f>
        <v>0</v>
      </c>
      <c r="C61" s="227">
        <f t="shared" si="20"/>
        <v>24760809.52</v>
      </c>
      <c r="D61" s="227">
        <f t="shared" si="20"/>
        <v>24760809.52</v>
      </c>
      <c r="E61" s="227">
        <f t="shared" si="20"/>
        <v>24756482.599999998</v>
      </c>
      <c r="F61" s="227">
        <f t="shared" si="20"/>
        <v>24656482.599999998</v>
      </c>
      <c r="G61" s="227">
        <f t="shared" si="20"/>
        <v>4326.9200000017881</v>
      </c>
    </row>
    <row r="62" spans="1:7">
      <c r="A62" s="64" t="s">
        <v>382</v>
      </c>
      <c r="B62" s="225">
        <v>0</v>
      </c>
      <c r="C62" s="225">
        <v>0</v>
      </c>
      <c r="D62" s="225">
        <v>0</v>
      </c>
      <c r="E62" s="225">
        <v>0</v>
      </c>
      <c r="F62" s="225">
        <v>0</v>
      </c>
      <c r="G62" s="225">
        <v>0</v>
      </c>
    </row>
    <row r="63" spans="1:7">
      <c r="A63" s="64" t="s">
        <v>383</v>
      </c>
      <c r="B63" s="225">
        <v>0</v>
      </c>
      <c r="C63" s="225">
        <v>5079219.79</v>
      </c>
      <c r="D63" s="226">
        <f t="shared" ref="D63:D68" si="21">B63+C63</f>
        <v>5079219.79</v>
      </c>
      <c r="E63" s="225">
        <v>5074893.2</v>
      </c>
      <c r="F63" s="225">
        <v>5074893.2</v>
      </c>
      <c r="G63" s="226">
        <f t="shared" ref="G63:G68" si="22">D63-E63</f>
        <v>4326.589999999851</v>
      </c>
    </row>
    <row r="64" spans="1:7">
      <c r="A64" s="64" t="s">
        <v>384</v>
      </c>
      <c r="B64" s="225">
        <v>0</v>
      </c>
      <c r="C64" s="225">
        <v>0</v>
      </c>
      <c r="D64" s="225">
        <v>0</v>
      </c>
      <c r="E64" s="225">
        <v>0</v>
      </c>
      <c r="F64" s="225">
        <v>0</v>
      </c>
      <c r="G64" s="225">
        <v>0</v>
      </c>
    </row>
    <row r="65" spans="1:8">
      <c r="A65" s="64" t="s">
        <v>385</v>
      </c>
      <c r="B65" s="225">
        <v>0</v>
      </c>
      <c r="C65" s="225">
        <v>0</v>
      </c>
      <c r="D65" s="225">
        <v>0</v>
      </c>
      <c r="E65" s="225">
        <v>0</v>
      </c>
      <c r="F65" s="225">
        <v>0</v>
      </c>
      <c r="G65" s="225">
        <v>0</v>
      </c>
    </row>
    <row r="66" spans="1:8">
      <c r="A66" s="64" t="s">
        <v>386</v>
      </c>
      <c r="B66" s="225">
        <v>0</v>
      </c>
      <c r="C66" s="225">
        <v>19581589.73</v>
      </c>
      <c r="D66" s="226">
        <f t="shared" si="21"/>
        <v>19581589.73</v>
      </c>
      <c r="E66" s="225">
        <v>19581589.399999999</v>
      </c>
      <c r="F66" s="225">
        <v>19581589.399999999</v>
      </c>
      <c r="G66" s="226">
        <f t="shared" si="22"/>
        <v>0.33000000193715096</v>
      </c>
    </row>
    <row r="67" spans="1:8">
      <c r="A67" s="64" t="s">
        <v>387</v>
      </c>
      <c r="B67" s="225">
        <v>0</v>
      </c>
      <c r="C67" s="225">
        <v>0</v>
      </c>
      <c r="D67" s="225">
        <v>0</v>
      </c>
      <c r="E67" s="225">
        <v>0</v>
      </c>
      <c r="F67" s="225">
        <v>0</v>
      </c>
      <c r="G67" s="225">
        <v>0</v>
      </c>
    </row>
    <row r="68" spans="1:8">
      <c r="A68" s="64" t="s">
        <v>388</v>
      </c>
      <c r="B68" s="225">
        <v>0</v>
      </c>
      <c r="C68" s="225">
        <v>100000</v>
      </c>
      <c r="D68" s="226">
        <f t="shared" si="21"/>
        <v>100000</v>
      </c>
      <c r="E68" s="225">
        <v>100000</v>
      </c>
      <c r="F68" s="225">
        <v>0</v>
      </c>
      <c r="G68" s="226">
        <f t="shared" si="22"/>
        <v>0</v>
      </c>
    </row>
    <row r="69" spans="1:8">
      <c r="A69" s="64" t="s">
        <v>389</v>
      </c>
      <c r="B69" s="225">
        <v>0</v>
      </c>
      <c r="C69" s="225">
        <v>0</v>
      </c>
      <c r="D69" s="225">
        <v>0</v>
      </c>
      <c r="E69" s="225">
        <v>0</v>
      </c>
      <c r="F69" s="225">
        <v>0</v>
      </c>
      <c r="G69" s="225">
        <v>0</v>
      </c>
    </row>
    <row r="70" spans="1:8">
      <c r="A70" s="64" t="s">
        <v>390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</row>
    <row r="71" spans="1:8">
      <c r="A71" s="61" t="s">
        <v>3291</v>
      </c>
      <c r="B71" s="231">
        <f t="shared" ref="B71:G71" si="23">SUM(B72:B75)</f>
        <v>2907142.84</v>
      </c>
      <c r="C71" s="231">
        <f t="shared" si="23"/>
        <v>-422180.58</v>
      </c>
      <c r="D71" s="231">
        <f t="shared" si="23"/>
        <v>2484962.2599999998</v>
      </c>
      <c r="E71" s="231">
        <f t="shared" si="23"/>
        <v>2484962.2599999998</v>
      </c>
      <c r="F71" s="231">
        <f t="shared" si="23"/>
        <v>2484962.2599999998</v>
      </c>
      <c r="G71" s="231">
        <f t="shared" si="23"/>
        <v>0</v>
      </c>
    </row>
    <row r="72" spans="1:8">
      <c r="A72" s="64" t="s">
        <v>391</v>
      </c>
      <c r="B72" s="225">
        <v>2907142.84</v>
      </c>
      <c r="C72" s="225">
        <v>-422180.58</v>
      </c>
      <c r="D72" s="226">
        <f t="shared" ref="D72" si="24">B72+C72</f>
        <v>2484962.2599999998</v>
      </c>
      <c r="E72" s="225">
        <v>2484962.2599999998</v>
      </c>
      <c r="F72" s="225">
        <v>2484962.2599999998</v>
      </c>
      <c r="G72" s="226">
        <f t="shared" ref="G72" si="25">D72-E72</f>
        <v>0</v>
      </c>
    </row>
    <row r="73" spans="1:8" ht="30">
      <c r="A73" s="64" t="s">
        <v>392</v>
      </c>
      <c r="B73" s="225">
        <v>0</v>
      </c>
      <c r="C73" s="225">
        <v>0</v>
      </c>
      <c r="D73" s="225">
        <v>0</v>
      </c>
      <c r="E73" s="225">
        <v>0</v>
      </c>
      <c r="F73" s="225">
        <v>0</v>
      </c>
      <c r="G73" s="225">
        <v>0</v>
      </c>
    </row>
    <row r="74" spans="1:8">
      <c r="A74" s="64" t="s">
        <v>393</v>
      </c>
      <c r="B74" s="225">
        <v>0</v>
      </c>
      <c r="C74" s="225">
        <v>0</v>
      </c>
      <c r="D74" s="225">
        <v>0</v>
      </c>
      <c r="E74" s="225">
        <v>0</v>
      </c>
      <c r="F74" s="225">
        <v>0</v>
      </c>
      <c r="G74" s="225">
        <v>0</v>
      </c>
    </row>
    <row r="75" spans="1:8">
      <c r="A75" s="64" t="s">
        <v>394</v>
      </c>
      <c r="B75" s="225">
        <v>0</v>
      </c>
      <c r="C75" s="225">
        <v>0</v>
      </c>
      <c r="D75" s="225">
        <v>0</v>
      </c>
      <c r="E75" s="225">
        <v>0</v>
      </c>
      <c r="F75" s="225">
        <v>0</v>
      </c>
      <c r="G75" s="225">
        <v>0</v>
      </c>
    </row>
    <row r="76" spans="1:8">
      <c r="A76" s="52"/>
      <c r="B76" s="66"/>
      <c r="C76" s="66"/>
      <c r="D76" s="66"/>
      <c r="E76" s="66"/>
      <c r="F76" s="66"/>
      <c r="G76" s="66"/>
    </row>
    <row r="77" spans="1:8">
      <c r="A77" s="53" t="s">
        <v>360</v>
      </c>
      <c r="B77" s="230">
        <f t="shared" ref="B77:G77" si="26">B43+B9</f>
        <v>420759000</v>
      </c>
      <c r="C77" s="230">
        <f t="shared" si="26"/>
        <v>182233072.80000001</v>
      </c>
      <c r="D77" s="230">
        <f t="shared" si="26"/>
        <v>602992072.79999995</v>
      </c>
      <c r="E77" s="230">
        <f t="shared" si="26"/>
        <v>540406364.45000005</v>
      </c>
      <c r="F77" s="230">
        <f t="shared" si="26"/>
        <v>466925897.95999998</v>
      </c>
      <c r="G77" s="230">
        <f t="shared" si="26"/>
        <v>62585708.349999979</v>
      </c>
    </row>
    <row r="78" spans="1:8">
      <c r="A78" s="56"/>
      <c r="B78" s="47"/>
      <c r="C78" s="47"/>
      <c r="D78" s="47"/>
      <c r="E78" s="47"/>
      <c r="F78" s="47"/>
      <c r="G78" s="47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213259000</v>
      </c>
      <c r="Q2" s="18">
        <f>'Formato 6 c)'!C9</f>
        <v>55906281.5</v>
      </c>
      <c r="R2" s="18">
        <f>'Formato 6 c)'!D9</f>
        <v>269165281.5</v>
      </c>
      <c r="S2" s="18">
        <f>'Formato 6 c)'!E9</f>
        <v>239780577.93000001</v>
      </c>
      <c r="T2" s="18">
        <f>'Formato 6 c)'!F9</f>
        <v>233338295.13999999</v>
      </c>
      <c r="U2" s="18">
        <f>'Formato 6 c)'!G9</f>
        <v>29384703.569999989</v>
      </c>
    </row>
    <row r="3" spans="1: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135532147</v>
      </c>
      <c r="Q3" s="18">
        <f>'Formato 6 c)'!C10</f>
        <v>2653452.67</v>
      </c>
      <c r="R3" s="18">
        <f>'Formato 6 c)'!D10</f>
        <v>138185599.66999999</v>
      </c>
      <c r="S3" s="18">
        <f>'Formato 6 c)'!E10</f>
        <v>120174735.96000001</v>
      </c>
      <c r="T3" s="18">
        <f>'Formato 6 c)'!F10</f>
        <v>118482375.8</v>
      </c>
      <c r="U3" s="18">
        <f>'Formato 6 c)'!G10</f>
        <v>18010863.709999993</v>
      </c>
      <c r="V3" s="18"/>
    </row>
    <row r="4" spans="1: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13196264.17</v>
      </c>
      <c r="Q4" s="18">
        <f>'Formato 6 c)'!C11</f>
        <v>498052.42</v>
      </c>
      <c r="R4" s="18">
        <f>'Formato 6 c)'!D11</f>
        <v>13694316.59</v>
      </c>
      <c r="S4" s="18">
        <f>'Formato 6 c)'!E11</f>
        <v>13403187.85</v>
      </c>
      <c r="T4" s="18">
        <f>'Formato 6 c)'!F11</f>
        <v>13392171.560000001</v>
      </c>
      <c r="U4" s="18">
        <f>'Formato 6 c)'!G11</f>
        <v>291128.74000000022</v>
      </c>
      <c r="V4" s="18"/>
    </row>
    <row r="5" spans="1: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460952</v>
      </c>
      <c r="Q5" s="18">
        <f>'Formato 6 c)'!C12</f>
        <v>0</v>
      </c>
      <c r="R5" s="18">
        <f>'Formato 6 c)'!D12</f>
        <v>460952</v>
      </c>
      <c r="S5" s="18">
        <f>'Formato 6 c)'!E12</f>
        <v>457066.06</v>
      </c>
      <c r="T5" s="18">
        <f>'Formato 6 c)'!F12</f>
        <v>457066.06</v>
      </c>
      <c r="U5" s="18">
        <f>'Formato 6 c)'!G12</f>
        <v>3885.9400000000023</v>
      </c>
      <c r="V5" s="18"/>
    </row>
    <row r="6" spans="1: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42736412.729999997</v>
      </c>
      <c r="Q6" s="18">
        <f>'Formato 6 c)'!C13</f>
        <v>-2486397.36</v>
      </c>
      <c r="R6" s="18">
        <f>'Formato 6 c)'!D13</f>
        <v>40250015.369999997</v>
      </c>
      <c r="S6" s="18">
        <f>'Formato 6 c)'!E13</f>
        <v>32701111.710000001</v>
      </c>
      <c r="T6" s="18">
        <f>'Formato 6 c)'!F13</f>
        <v>32297522</v>
      </c>
      <c r="U6" s="18">
        <f>'Formato 6 c)'!G13</f>
        <v>7548903.6599999964</v>
      </c>
      <c r="V6" s="18"/>
    </row>
    <row r="7" spans="1: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59508221</v>
      </c>
      <c r="Q8" s="18">
        <f>'Formato 6 c)'!C15</f>
        <v>-1879012.38</v>
      </c>
      <c r="R8" s="18">
        <f>'Formato 6 c)'!D15</f>
        <v>57629208.619999997</v>
      </c>
      <c r="S8" s="18">
        <f>'Formato 6 c)'!E15</f>
        <v>50821451.219999999</v>
      </c>
      <c r="T8" s="18">
        <f>'Formato 6 c)'!F15</f>
        <v>49992869.670000002</v>
      </c>
      <c r="U8" s="18">
        <f>'Formato 6 c)'!G15</f>
        <v>6807757.3999999985</v>
      </c>
    </row>
    <row r="9" spans="1: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931800</v>
      </c>
      <c r="Q10" s="18">
        <f>'Formato 6 c)'!C17</f>
        <v>4482760</v>
      </c>
      <c r="R10" s="18">
        <f>'Formato 6 c)'!D17</f>
        <v>5414560</v>
      </c>
      <c r="S10" s="18">
        <f>'Formato 6 c)'!E17</f>
        <v>3987933.03</v>
      </c>
      <c r="T10" s="18">
        <f>'Formato 6 c)'!F17</f>
        <v>3930946.07</v>
      </c>
      <c r="U10" s="18">
        <f>'Formato 6 c)'!G17</f>
        <v>1426626.9700000002</v>
      </c>
    </row>
    <row r="11" spans="1: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18698497.100000001</v>
      </c>
      <c r="Q11" s="18">
        <f>'Formato 6 c)'!C18</f>
        <v>2038049.99</v>
      </c>
      <c r="R11" s="18">
        <f>'Formato 6 c)'!D18</f>
        <v>20736547.09</v>
      </c>
      <c r="S11" s="18">
        <f>'Formato 6 c)'!E18</f>
        <v>18803986.09</v>
      </c>
      <c r="T11" s="18">
        <f>'Formato 6 c)'!F18</f>
        <v>18411800.440000001</v>
      </c>
      <c r="U11" s="18">
        <f>'Formato 6 c)'!G18</f>
        <v>1932561</v>
      </c>
    </row>
    <row r="12" spans="1: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70815097</v>
      </c>
      <c r="Q12" s="18">
        <f>'Formato 6 c)'!C19</f>
        <v>34055428.169999994</v>
      </c>
      <c r="R12" s="18">
        <f>'Formato 6 c)'!D19</f>
        <v>104870525.16999999</v>
      </c>
      <c r="S12" s="18">
        <f>'Formato 6 c)'!E19</f>
        <v>94590158.479999989</v>
      </c>
      <c r="T12" s="18">
        <f>'Formato 6 c)'!F19</f>
        <v>89850675.849999994</v>
      </c>
      <c r="U12" s="18">
        <f>'Formato 6 c)'!G19</f>
        <v>10280366.689999998</v>
      </c>
    </row>
    <row r="13" spans="1: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9282711</v>
      </c>
      <c r="Q13" s="18">
        <f>'Formato 6 c)'!C20</f>
        <v>2854779.29</v>
      </c>
      <c r="R13" s="18">
        <f>'Formato 6 c)'!D20</f>
        <v>12137490.289999999</v>
      </c>
      <c r="S13" s="18">
        <f>'Formato 6 c)'!E20</f>
        <v>11195920.01</v>
      </c>
      <c r="T13" s="18">
        <f>'Formato 6 c)'!F20</f>
        <v>11007742.210000001</v>
      </c>
      <c r="U13" s="18">
        <f>'Formato 6 c)'!G20</f>
        <v>941570.27999999933</v>
      </c>
    </row>
    <row r="14" spans="1: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32743617</v>
      </c>
      <c r="Q14" s="18">
        <f>'Formato 6 c)'!C21</f>
        <v>31852578.399999999</v>
      </c>
      <c r="R14" s="18">
        <f>'Formato 6 c)'!D21</f>
        <v>64596195.399999999</v>
      </c>
      <c r="S14" s="18">
        <f>'Formato 6 c)'!E21</f>
        <v>58716932.359999999</v>
      </c>
      <c r="T14" s="18">
        <f>'Formato 6 c)'!F21</f>
        <v>54678153.369999997</v>
      </c>
      <c r="U14" s="18">
        <f>'Formato 6 c)'!G21</f>
        <v>5879263.0399999991</v>
      </c>
    </row>
    <row r="15" spans="1: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685547</v>
      </c>
      <c r="Q15" s="18">
        <f>'Formato 6 c)'!C22</f>
        <v>703800</v>
      </c>
      <c r="R15" s="18">
        <f>'Formato 6 c)'!D22</f>
        <v>1389347</v>
      </c>
      <c r="S15" s="18">
        <f>'Formato 6 c)'!E22</f>
        <v>590691.49</v>
      </c>
      <c r="T15" s="18">
        <f>'Formato 6 c)'!F22</f>
        <v>590691.49</v>
      </c>
      <c r="U15" s="18">
        <f>'Formato 6 c)'!G22</f>
        <v>798655.51</v>
      </c>
    </row>
    <row r="16" spans="1: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11365758</v>
      </c>
      <c r="Q16" s="18">
        <f>'Formato 6 c)'!C23</f>
        <v>-1815582.68</v>
      </c>
      <c r="R16" s="18">
        <f>'Formato 6 c)'!D23</f>
        <v>9550175.3200000003</v>
      </c>
      <c r="S16" s="18">
        <f>'Formato 6 c)'!E23</f>
        <v>8414802.2100000009</v>
      </c>
      <c r="T16" s="18">
        <f>'Formato 6 c)'!F23</f>
        <v>8005252.0899999999</v>
      </c>
      <c r="U16" s="18">
        <f>'Formato 6 c)'!G23</f>
        <v>1135373.1099999994</v>
      </c>
    </row>
    <row r="17" spans="1:21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8419628</v>
      </c>
      <c r="Q17" s="18">
        <f>'Formato 6 c)'!C24</f>
        <v>605853.16</v>
      </c>
      <c r="R17" s="18">
        <f>'Formato 6 c)'!D24</f>
        <v>9025481.1600000001</v>
      </c>
      <c r="S17" s="18">
        <f>'Formato 6 c)'!E24</f>
        <v>8342937.8600000003</v>
      </c>
      <c r="T17" s="18">
        <f>'Formato 6 c)'!F24</f>
        <v>8239962.1399999997</v>
      </c>
      <c r="U17" s="18">
        <f>'Formato 6 c)'!G24</f>
        <v>682543.29999999981</v>
      </c>
    </row>
    <row r="18" spans="1:21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8317836</v>
      </c>
      <c r="Q18" s="18">
        <f>'Formato 6 c)'!C25</f>
        <v>-146000</v>
      </c>
      <c r="R18" s="18">
        <f>'Formato 6 c)'!D25</f>
        <v>8171836</v>
      </c>
      <c r="S18" s="18">
        <f>'Formato 6 c)'!E25</f>
        <v>7328874.5499999998</v>
      </c>
      <c r="T18" s="18">
        <f>'Formato 6 c)'!F25</f>
        <v>7328874.5499999998</v>
      </c>
      <c r="U18" s="18">
        <f>'Formato 6 c)'!G25</f>
        <v>842961.45000000019</v>
      </c>
    </row>
    <row r="19" spans="1:21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6711756</v>
      </c>
      <c r="Q20" s="18">
        <f>'Formato 6 c)'!C27</f>
        <v>19297400.66</v>
      </c>
      <c r="R20" s="18">
        <f>'Formato 6 c)'!D27</f>
        <v>26009156.66</v>
      </c>
      <c r="S20" s="18">
        <f>'Formato 6 c)'!E27</f>
        <v>25015683.490000002</v>
      </c>
      <c r="T20" s="18">
        <f>'Formato 6 c)'!F27</f>
        <v>25005243.490000002</v>
      </c>
      <c r="U20" s="18">
        <f>'Formato 6 c)'!G27</f>
        <v>993473.16999999923</v>
      </c>
    </row>
    <row r="21" spans="1:21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5219099</v>
      </c>
      <c r="Q21" s="18">
        <f>'Formato 6 c)'!C28</f>
        <v>17000</v>
      </c>
      <c r="R21" s="18">
        <f>'Formato 6 c)'!D28</f>
        <v>5236099</v>
      </c>
      <c r="S21" s="18">
        <f>'Formato 6 c)'!E28</f>
        <v>4987666.45</v>
      </c>
      <c r="T21" s="18">
        <f>'Formato 6 c)'!F28</f>
        <v>4987666.45</v>
      </c>
      <c r="U21" s="18">
        <f>'Formato 6 c)'!G28</f>
        <v>248432.54999999981</v>
      </c>
    </row>
    <row r="22" spans="1:21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0</v>
      </c>
      <c r="Q22" s="18">
        <f>'Formato 6 c)'!C29</f>
        <v>6666786.1399999997</v>
      </c>
      <c r="R22" s="18">
        <f>'Formato 6 c)'!D29</f>
        <v>6666786.1399999997</v>
      </c>
      <c r="S22" s="18">
        <f>'Formato 6 c)'!E29</f>
        <v>6489191.0800000001</v>
      </c>
      <c r="T22" s="18">
        <f>'Formato 6 c)'!F29</f>
        <v>6489191.0800000001</v>
      </c>
      <c r="U22" s="18">
        <f>'Formato 6 c)'!G29</f>
        <v>177595.05999999959</v>
      </c>
    </row>
    <row r="23" spans="1:21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12877614.52</v>
      </c>
      <c r="R25" s="18">
        <f>'Formato 6 c)'!D32</f>
        <v>12877614.52</v>
      </c>
      <c r="S25" s="18">
        <f>'Formato 6 c)'!E32</f>
        <v>12877614.18</v>
      </c>
      <c r="T25" s="18">
        <f>'Formato 6 c)'!F32</f>
        <v>12877614.18</v>
      </c>
      <c r="U25" s="18">
        <f>'Formato 6 c)'!G32</f>
        <v>0.33999999985098839</v>
      </c>
    </row>
    <row r="26" spans="1:21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1492657</v>
      </c>
      <c r="Q27" s="18">
        <f>'Formato 6 c)'!C34</f>
        <v>-264000</v>
      </c>
      <c r="R27" s="18">
        <f>'Formato 6 c)'!D34</f>
        <v>1228657</v>
      </c>
      <c r="S27" s="18">
        <f>'Formato 6 c)'!E34</f>
        <v>661211.78</v>
      </c>
      <c r="T27" s="18">
        <f>'Formato 6 c)'!F34</f>
        <v>650771.78</v>
      </c>
      <c r="U27" s="18">
        <f>'Formato 6 c)'!G34</f>
        <v>567445.22</v>
      </c>
    </row>
    <row r="28" spans="1:21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200000</v>
      </c>
      <c r="Q30" s="18">
        <f>'Formato 6 c)'!C37</f>
        <v>-100000</v>
      </c>
      <c r="R30" s="18">
        <f>'Formato 6 c)'!D37</f>
        <v>100000</v>
      </c>
      <c r="S30" s="18">
        <f>'Formato 6 c)'!E37</f>
        <v>0</v>
      </c>
      <c r="T30" s="18">
        <f>'Formato 6 c)'!F37</f>
        <v>0</v>
      </c>
      <c r="U30" s="18">
        <f>'Formato 6 c)'!G37</f>
        <v>100000</v>
      </c>
    </row>
    <row r="31" spans="1:21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200000</v>
      </c>
      <c r="Q31" s="18">
        <f>'Formato 6 c)'!C38</f>
        <v>-100000</v>
      </c>
      <c r="R31" s="18">
        <f>'Formato 6 c)'!D38</f>
        <v>100000</v>
      </c>
      <c r="S31" s="18">
        <f>'Formato 6 c)'!E38</f>
        <v>0</v>
      </c>
      <c r="T31" s="18">
        <f>'Formato 6 c)'!F38</f>
        <v>0</v>
      </c>
      <c r="U31" s="18">
        <f>'Formato 6 c)'!G38</f>
        <v>100000</v>
      </c>
    </row>
    <row r="32" spans="1:21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207500000</v>
      </c>
      <c r="Q35" s="18">
        <f>'Formato 6 c)'!C43</f>
        <v>126326791.3</v>
      </c>
      <c r="R35" s="18">
        <f>'Formato 6 c)'!D43</f>
        <v>333826791.29999995</v>
      </c>
      <c r="S35" s="18">
        <f>'Formato 6 c)'!E43</f>
        <v>300625786.52000004</v>
      </c>
      <c r="T35" s="18">
        <f>'Formato 6 c)'!F43</f>
        <v>233587602.81999999</v>
      </c>
      <c r="U35" s="18">
        <f>'Formato 6 c)'!G43</f>
        <v>33201004.779999986</v>
      </c>
    </row>
    <row r="36" spans="1:21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84592857.159999996</v>
      </c>
      <c r="Q36" s="18">
        <f>'Formato 6 c)'!C44</f>
        <v>14375435.699999999</v>
      </c>
      <c r="R36" s="18">
        <f>'Formato 6 c)'!D44</f>
        <v>98968292.859999999</v>
      </c>
      <c r="S36" s="18">
        <f>'Formato 6 c)'!E44</f>
        <v>98724834.209999993</v>
      </c>
      <c r="T36" s="18">
        <f>'Formato 6 c)'!F44</f>
        <v>94395000.189999998</v>
      </c>
      <c r="U36" s="18">
        <f>'Formato 6 c)'!G44</f>
        <v>243458.65000000037</v>
      </c>
    </row>
    <row r="37" spans="1:21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13250000</v>
      </c>
      <c r="Q39" s="18">
        <f>'Formato 6 c)'!C47</f>
        <v>2513295.21</v>
      </c>
      <c r="R39" s="18">
        <f>'Formato 6 c)'!D47</f>
        <v>15763295.210000001</v>
      </c>
      <c r="S39" s="18">
        <f>'Formato 6 c)'!E47</f>
        <v>15763058.24</v>
      </c>
      <c r="T39" s="18">
        <f>'Formato 6 c)'!F47</f>
        <v>15402747.41</v>
      </c>
      <c r="U39" s="18">
        <f>'Formato 6 c)'!G47</f>
        <v>236.97000000067055</v>
      </c>
    </row>
    <row r="40" spans="1:21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10690000</v>
      </c>
      <c r="Q41" s="18">
        <f>'Formato 6 c)'!C49</f>
        <v>4717979.67</v>
      </c>
      <c r="R41" s="18">
        <f>'Formato 6 c)'!D49</f>
        <v>15407979.67</v>
      </c>
      <c r="S41" s="18">
        <f>'Formato 6 c)'!E49</f>
        <v>15407979.67</v>
      </c>
      <c r="T41" s="18">
        <f>'Formato 6 c)'!F49</f>
        <v>14107979.67</v>
      </c>
      <c r="U41" s="18">
        <f>'Formato 6 c)'!G49</f>
        <v>0</v>
      </c>
    </row>
    <row r="42" spans="1:21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60652857.159999996</v>
      </c>
      <c r="Q43" s="18">
        <f>'Formato 6 c)'!C51</f>
        <v>6071786.8200000003</v>
      </c>
      <c r="R43" s="18">
        <f>'Formato 6 c)'!D51</f>
        <v>66724643.979999997</v>
      </c>
      <c r="S43" s="18">
        <f>'Formato 6 c)'!E51</f>
        <v>66481422.299999997</v>
      </c>
      <c r="T43" s="18">
        <f>'Formato 6 c)'!F51</f>
        <v>63858899.109999999</v>
      </c>
      <c r="U43" s="18">
        <f>'Formato 6 c)'!G51</f>
        <v>243221.6799999997</v>
      </c>
    </row>
    <row r="44" spans="1:21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1072374</v>
      </c>
      <c r="R44" s="18">
        <f>'Formato 6 c)'!D52</f>
        <v>1072374</v>
      </c>
      <c r="S44" s="18">
        <f>'Formato 6 c)'!E52</f>
        <v>1072374</v>
      </c>
      <c r="T44" s="18">
        <f>'Formato 6 c)'!F52</f>
        <v>1025374</v>
      </c>
      <c r="U44" s="18">
        <f>'Formato 6 c)'!G52</f>
        <v>0</v>
      </c>
    </row>
    <row r="45" spans="1:21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120000000</v>
      </c>
      <c r="Q45" s="18">
        <f>'Formato 6 c)'!C53</f>
        <v>87612726.659999996</v>
      </c>
      <c r="R45" s="18">
        <f>'Formato 6 c)'!D53</f>
        <v>207612726.65999997</v>
      </c>
      <c r="S45" s="18">
        <f>'Formato 6 c)'!E53</f>
        <v>174659507.45000002</v>
      </c>
      <c r="T45" s="18">
        <f>'Formato 6 c)'!F53</f>
        <v>112051157.77000001</v>
      </c>
      <c r="U45" s="18">
        <f>'Formato 6 c)'!G53</f>
        <v>32953219.209999982</v>
      </c>
    </row>
    <row r="46" spans="1:21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7000000</v>
      </c>
      <c r="Q46" s="18">
        <f>'Formato 6 c)'!C54</f>
        <v>-751029.61</v>
      </c>
      <c r="R46" s="18">
        <f>'Formato 6 c)'!D54</f>
        <v>6248970.3899999997</v>
      </c>
      <c r="S46" s="18">
        <f>'Formato 6 c)'!E54</f>
        <v>6028111.46</v>
      </c>
      <c r="T46" s="18">
        <f>'Formato 6 c)'!F54</f>
        <v>2323748.14</v>
      </c>
      <c r="U46" s="18">
        <f>'Formato 6 c)'!G54</f>
        <v>220858.9299999997</v>
      </c>
    </row>
    <row r="47" spans="1:21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113000000</v>
      </c>
      <c r="Q47" s="18">
        <f>'Formato 6 c)'!C55</f>
        <v>86388708.379999995</v>
      </c>
      <c r="R47" s="18">
        <f>'Formato 6 c)'!D55</f>
        <v>199388708.38</v>
      </c>
      <c r="S47" s="18">
        <f>'Formato 6 c)'!E55</f>
        <v>167265222.61000001</v>
      </c>
      <c r="T47" s="18">
        <f>'Formato 6 c)'!F55</f>
        <v>108770786.37</v>
      </c>
      <c r="U47" s="18">
        <f>'Formato 6 c)'!G55</f>
        <v>32123485.769999981</v>
      </c>
    </row>
    <row r="48" spans="1:21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0</v>
      </c>
      <c r="Q49" s="18">
        <f>'Formato 6 c)'!C57</f>
        <v>1975047.89</v>
      </c>
      <c r="R49" s="18">
        <f>'Formato 6 c)'!D57</f>
        <v>1975047.89</v>
      </c>
      <c r="S49" s="18">
        <f>'Formato 6 c)'!E57</f>
        <v>1366173.38</v>
      </c>
      <c r="T49" s="18">
        <f>'Formato 6 c)'!F57</f>
        <v>956623.26</v>
      </c>
      <c r="U49" s="18">
        <f>'Formato 6 c)'!G57</f>
        <v>608874.51</v>
      </c>
    </row>
    <row r="50" spans="1:21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0</v>
      </c>
      <c r="Q53" s="18">
        <f>'Formato 6 c)'!C61</f>
        <v>24760809.52</v>
      </c>
      <c r="R53" s="18">
        <f>'Formato 6 c)'!D61</f>
        <v>24760809.52</v>
      </c>
      <c r="S53" s="18">
        <f>'Formato 6 c)'!E61</f>
        <v>24756482.599999998</v>
      </c>
      <c r="T53" s="18">
        <f>'Formato 6 c)'!F61</f>
        <v>24656482.599999998</v>
      </c>
      <c r="U53" s="18">
        <f>'Formato 6 c)'!G61</f>
        <v>4326.9200000017881</v>
      </c>
    </row>
    <row r="54" spans="1:21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0</v>
      </c>
      <c r="Q55" s="18">
        <f>'Formato 6 c)'!C63</f>
        <v>5079219.79</v>
      </c>
      <c r="R55" s="18">
        <f>'Formato 6 c)'!D63</f>
        <v>5079219.79</v>
      </c>
      <c r="S55" s="18">
        <f>'Formato 6 c)'!E63</f>
        <v>5074893.2</v>
      </c>
      <c r="T55" s="18">
        <f>'Formato 6 c)'!F63</f>
        <v>5074893.2</v>
      </c>
      <c r="U55" s="18">
        <f>'Formato 6 c)'!G63</f>
        <v>4326.589999999851</v>
      </c>
    </row>
    <row r="56" spans="1:21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0</v>
      </c>
      <c r="Q58" s="18">
        <f>'Formato 6 c)'!C66</f>
        <v>19581589.73</v>
      </c>
      <c r="R58" s="18">
        <f>'Formato 6 c)'!D66</f>
        <v>19581589.73</v>
      </c>
      <c r="S58" s="18">
        <f>'Formato 6 c)'!E66</f>
        <v>19581589.399999999</v>
      </c>
      <c r="T58" s="18">
        <f>'Formato 6 c)'!F66</f>
        <v>19581589.399999999</v>
      </c>
      <c r="U58" s="18">
        <f>'Formato 6 c)'!G66</f>
        <v>0.33000000193715096</v>
      </c>
    </row>
    <row r="59" spans="1:21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0</v>
      </c>
      <c r="Q60" s="18">
        <f>'Formato 6 c)'!C68</f>
        <v>100000</v>
      </c>
      <c r="R60" s="18">
        <f>'Formato 6 c)'!D68</f>
        <v>100000</v>
      </c>
      <c r="S60" s="18">
        <f>'Formato 6 c)'!E68</f>
        <v>100000</v>
      </c>
      <c r="T60" s="18">
        <f>'Formato 6 c)'!F68</f>
        <v>0</v>
      </c>
      <c r="U60" s="18">
        <f>'Formato 6 c)'!G68</f>
        <v>0</v>
      </c>
    </row>
    <row r="61" spans="1:21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2907142.84</v>
      </c>
      <c r="Q63" s="18">
        <f>'Formato 6 c)'!C71</f>
        <v>-422180.58</v>
      </c>
      <c r="R63" s="18">
        <f>'Formato 6 c)'!D71</f>
        <v>2484962.2599999998</v>
      </c>
      <c r="S63" s="18">
        <f>'Formato 6 c)'!E71</f>
        <v>2484962.2599999998</v>
      </c>
      <c r="T63" s="18">
        <f>'Formato 6 c)'!F71</f>
        <v>2484962.2599999998</v>
      </c>
      <c r="U63" s="18">
        <f>'Formato 6 c)'!G71</f>
        <v>0</v>
      </c>
    </row>
    <row r="64" spans="1:21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2907142.84</v>
      </c>
      <c r="Q64" s="18">
        <f>'Formato 6 c)'!C72</f>
        <v>-422180.58</v>
      </c>
      <c r="R64" s="18">
        <f>'Formato 6 c)'!D72</f>
        <v>2484962.2599999998</v>
      </c>
      <c r="S64" s="18">
        <f>'Formato 6 c)'!E72</f>
        <v>2484962.2599999998</v>
      </c>
      <c r="T64" s="18">
        <f>'Formato 6 c)'!F72</f>
        <v>2484962.2599999998</v>
      </c>
      <c r="U64" s="18">
        <f>'Formato 6 c)'!G72</f>
        <v>0</v>
      </c>
    </row>
    <row r="65" spans="1:21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420759000</v>
      </c>
      <c r="Q68" s="18">
        <f>'Formato 6 c)'!C77</f>
        <v>182233072.80000001</v>
      </c>
      <c r="R68" s="18">
        <f>'Formato 6 c)'!D77</f>
        <v>602992072.79999995</v>
      </c>
      <c r="S68" s="18">
        <f>'Formato 6 c)'!E77</f>
        <v>540406364.45000005</v>
      </c>
      <c r="T68" s="18">
        <f>'Formato 6 c)'!F77</f>
        <v>466925897.95999998</v>
      </c>
      <c r="U68" s="18">
        <f>'Formato 6 c)'!G77</f>
        <v>62585708.349999979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/>
  <cols>
    <col min="2" max="2" width="35.85546875" bestFit="1" customWidth="1"/>
    <col min="3" max="3" width="50.28515625" customWidth="1"/>
    <col min="4" max="4" width="12.140625" bestFit="1" customWidth="1"/>
  </cols>
  <sheetData>
    <row r="3" spans="2:3">
      <c r="B3" t="s">
        <v>821</v>
      </c>
    </row>
    <row r="6" spans="2:3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>
      <c r="C7" t="str">
        <f>CONCATENATE(ENTE_PUBLICO," (a)")</f>
        <v>Municipio de Valle de Santiago, Gto., Gobierno del Estado de Guanajuato (a)</v>
      </c>
    </row>
    <row r="8" spans="2:3" ht="27" customHeight="1">
      <c r="B8" t="s">
        <v>787</v>
      </c>
      <c r="C8" s="23" t="s">
        <v>799</v>
      </c>
    </row>
    <row r="10" spans="2:3" ht="25.5" customHeight="1">
      <c r="B10" t="s">
        <v>788</v>
      </c>
      <c r="C10" s="23" t="s">
        <v>1161</v>
      </c>
    </row>
    <row r="11" spans="2:3" ht="20.25" customHeight="1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>
      <c r="B12" t="s">
        <v>786</v>
      </c>
      <c r="C12" s="23">
        <v>2020</v>
      </c>
    </row>
    <row r="14" spans="2:3">
      <c r="B14" t="s">
        <v>785</v>
      </c>
      <c r="C14" s="23" t="s">
        <v>3295</v>
      </c>
    </row>
    <row r="15" spans="2:3">
      <c r="C15" s="23">
        <v>4</v>
      </c>
    </row>
    <row r="16" spans="2:3">
      <c r="C16" s="23" t="s">
        <v>3296</v>
      </c>
    </row>
    <row r="18" spans="4:9" ht="13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2020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2020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2020 (m = g – l)</v>
      </c>
    </row>
    <row r="20" spans="4:9" ht="60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0" t="str">
        <f>CONCATENATE("Saldo al 31 de diciembre de ",ANIO_INFORME-1, " (d)")</f>
        <v>Saldo al 31 de diciembre de 2019 (d)</v>
      </c>
    </row>
    <row r="23" spans="4:9">
      <c r="D23" s="32">
        <f>ANIO_INFORME + 1</f>
        <v>2021</v>
      </c>
      <c r="E23" s="33" t="str">
        <f>CONCATENATE(ANIO_INFORME + 2, " (d)")</f>
        <v>2022 (d)</v>
      </c>
      <c r="F23" s="33" t="str">
        <f>CONCATENATE(ANIO_INFORME + 3, " (d)")</f>
        <v>2023 (d)</v>
      </c>
      <c r="G23" s="33" t="str">
        <f>CONCATENATE(ANIO_INFORME + 4, " (d)")</f>
        <v>2024 (d)</v>
      </c>
      <c r="H23" s="33" t="str">
        <f>CONCATENATE(ANIO_INFORME + 5, " (d)")</f>
        <v>2025 (d)</v>
      </c>
      <c r="I23" s="33" t="str">
        <f>CONCATENATE(ANIO_INFORME + 6, " (d)")</f>
        <v>2026 (d)</v>
      </c>
    </row>
    <row r="25" spans="4:9">
      <c r="D25" s="34" t="str">
        <f>CONCATENATE(ANIO_INFORME - 5, " ",CHAR(185)," (c)")</f>
        <v>2015 ¹ (c)</v>
      </c>
      <c r="E25" s="34" t="str">
        <f>CONCATENATE(ANIO_INFORME - 4, " ",CHAR(185)," (c)")</f>
        <v>2016 ¹ (c)</v>
      </c>
      <c r="F25" s="34" t="str">
        <f>CONCATENATE(ANIO_INFORME - 3, " ",CHAR(185)," (c)")</f>
        <v>2017 ¹ (c)</v>
      </c>
      <c r="G25" s="34" t="str">
        <f>CONCATENATE(ANIO_INFORME - 2, " ",CHAR(185)," (c)")</f>
        <v>2018 ¹ (c)</v>
      </c>
      <c r="H25" s="34" t="str">
        <f>CONCATENATE(ANIO_INFORME - 1, " ",CHAR(185)," (c)")</f>
        <v>2019 ¹ (c)</v>
      </c>
      <c r="I25" s="32">
        <f>ANIO_INFORME</f>
        <v>2020</v>
      </c>
    </row>
    <row r="26" spans="4:9">
      <c r="D26" s="80"/>
    </row>
    <row r="29" spans="4:9">
      <c r="D29" t="s">
        <v>3135</v>
      </c>
      <c r="E29" t="s">
        <v>3136</v>
      </c>
    </row>
    <row r="30" spans="4:9">
      <c r="D30" s="125">
        <v>-1.7976931348623099E+100</v>
      </c>
      <c r="E30" s="125">
        <v>1.7976931348623099E+100</v>
      </c>
    </row>
    <row r="32" spans="4:9">
      <c r="D32" t="s">
        <v>3137</v>
      </c>
      <c r="E32" t="s">
        <v>3138</v>
      </c>
    </row>
    <row r="33" spans="4:5">
      <c r="D33" s="126">
        <v>36526</v>
      </c>
      <c r="E33" s="126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="90" zoomScaleNormal="90" workbookViewId="0">
      <selection activeCell="C30" sqref="C30"/>
    </sheetView>
  </sheetViews>
  <sheetFormatPr baseColWidth="10" defaultColWidth="0" defaultRowHeight="15" zeroHeight="1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>
      <c r="A1" s="294" t="s">
        <v>3279</v>
      </c>
      <c r="B1" s="293"/>
      <c r="C1" s="293"/>
      <c r="D1" s="293"/>
      <c r="E1" s="293"/>
      <c r="F1" s="293"/>
      <c r="G1" s="293"/>
    </row>
    <row r="2" spans="1:7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7"/>
    </row>
    <row r="3" spans="1:7">
      <c r="A3" s="281" t="s">
        <v>277</v>
      </c>
      <c r="B3" s="282"/>
      <c r="C3" s="282"/>
      <c r="D3" s="282"/>
      <c r="E3" s="282"/>
      <c r="F3" s="282"/>
      <c r="G3" s="283"/>
    </row>
    <row r="4" spans="1:7">
      <c r="A4" s="281" t="s">
        <v>399</v>
      </c>
      <c r="B4" s="282"/>
      <c r="C4" s="282"/>
      <c r="D4" s="282"/>
      <c r="E4" s="282"/>
      <c r="F4" s="282"/>
      <c r="G4" s="283"/>
    </row>
    <row r="5" spans="1:7">
      <c r="A5" s="281" t="str">
        <f>TRIMESTRE</f>
        <v>Del 1 de enero al 31 de diciembre de 2020 (b)</v>
      </c>
      <c r="B5" s="282"/>
      <c r="C5" s="282"/>
      <c r="D5" s="282"/>
      <c r="E5" s="282"/>
      <c r="F5" s="282"/>
      <c r="G5" s="283"/>
    </row>
    <row r="6" spans="1:7">
      <c r="A6" s="284" t="s">
        <v>118</v>
      </c>
      <c r="B6" s="285"/>
      <c r="C6" s="285"/>
      <c r="D6" s="285"/>
      <c r="E6" s="285"/>
      <c r="F6" s="285"/>
      <c r="G6" s="286"/>
    </row>
    <row r="7" spans="1:7">
      <c r="A7" s="290" t="s">
        <v>361</v>
      </c>
      <c r="B7" s="295" t="s">
        <v>279</v>
      </c>
      <c r="C7" s="295"/>
      <c r="D7" s="295"/>
      <c r="E7" s="295"/>
      <c r="F7" s="295"/>
      <c r="G7" s="295" t="s">
        <v>280</v>
      </c>
    </row>
    <row r="8" spans="1:7" ht="29.25" customHeight="1">
      <c r="A8" s="291"/>
      <c r="B8" s="43" t="s">
        <v>281</v>
      </c>
      <c r="C8" s="48" t="s">
        <v>362</v>
      </c>
      <c r="D8" s="48" t="s">
        <v>212</v>
      </c>
      <c r="E8" s="48" t="s">
        <v>167</v>
      </c>
      <c r="F8" s="48" t="s">
        <v>185</v>
      </c>
      <c r="G8" s="302"/>
    </row>
    <row r="9" spans="1:7">
      <c r="A9" s="50" t="s">
        <v>400</v>
      </c>
      <c r="B9" s="234">
        <f t="shared" ref="B9:G9" si="0">SUM(B10,B11,B12,B15,B16,B19)</f>
        <v>105603672.90000001</v>
      </c>
      <c r="C9" s="234">
        <f t="shared" si="0"/>
        <v>1629682.16</v>
      </c>
      <c r="D9" s="234">
        <f t="shared" si="0"/>
        <v>107233355.06</v>
      </c>
      <c r="E9" s="234">
        <f t="shared" si="0"/>
        <v>100364496.09</v>
      </c>
      <c r="F9" s="234">
        <f t="shared" si="0"/>
        <v>99545795.079999998</v>
      </c>
      <c r="G9" s="234">
        <f t="shared" si="0"/>
        <v>6868858.9699999988</v>
      </c>
    </row>
    <row r="10" spans="1:7">
      <c r="A10" s="51" t="s">
        <v>401</v>
      </c>
      <c r="B10" s="232">
        <v>105603672.90000001</v>
      </c>
      <c r="C10" s="232">
        <v>1629682.16</v>
      </c>
      <c r="D10" s="233">
        <f>B10+C10</f>
        <v>107233355.06</v>
      </c>
      <c r="E10" s="232">
        <v>100364496.09</v>
      </c>
      <c r="F10" s="232">
        <v>99545795.079999998</v>
      </c>
      <c r="G10" s="233">
        <f>D10-E10</f>
        <v>6868858.9699999988</v>
      </c>
    </row>
    <row r="11" spans="1:7">
      <c r="A11" s="51" t="s">
        <v>402</v>
      </c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</row>
    <row r="12" spans="1:7">
      <c r="A12" s="51" t="s">
        <v>403</v>
      </c>
      <c r="B12" s="233">
        <f>B13+B14</f>
        <v>0</v>
      </c>
      <c r="C12" s="233">
        <f t="shared" ref="C12:G12" si="1">C13+C14</f>
        <v>0</v>
      </c>
      <c r="D12" s="233">
        <f t="shared" si="1"/>
        <v>0</v>
      </c>
      <c r="E12" s="233">
        <f t="shared" si="1"/>
        <v>0</v>
      </c>
      <c r="F12" s="233">
        <f t="shared" si="1"/>
        <v>0</v>
      </c>
      <c r="G12" s="233">
        <f t="shared" si="1"/>
        <v>0</v>
      </c>
    </row>
    <row r="13" spans="1:7">
      <c r="A13" s="60" t="s">
        <v>404</v>
      </c>
      <c r="B13" s="233">
        <v>0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</row>
    <row r="14" spans="1:7">
      <c r="A14" s="60" t="s">
        <v>405</v>
      </c>
      <c r="B14" s="233">
        <v>0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</row>
    <row r="15" spans="1:7">
      <c r="A15" s="51" t="s">
        <v>406</v>
      </c>
      <c r="B15" s="233">
        <v>0</v>
      </c>
      <c r="C15" s="233">
        <v>0</v>
      </c>
      <c r="D15" s="233">
        <v>0</v>
      </c>
      <c r="E15" s="233">
        <v>0</v>
      </c>
      <c r="F15" s="233">
        <v>0</v>
      </c>
      <c r="G15" s="233">
        <v>0</v>
      </c>
    </row>
    <row r="16" spans="1:7">
      <c r="A16" s="61" t="s">
        <v>407</v>
      </c>
      <c r="B16" s="233">
        <f>B17+B18</f>
        <v>0</v>
      </c>
      <c r="C16" s="233">
        <f t="shared" ref="C16:G16" si="2">C17+C18</f>
        <v>0</v>
      </c>
      <c r="D16" s="233">
        <f t="shared" si="2"/>
        <v>0</v>
      </c>
      <c r="E16" s="233">
        <f t="shared" si="2"/>
        <v>0</v>
      </c>
      <c r="F16" s="233">
        <f t="shared" si="2"/>
        <v>0</v>
      </c>
      <c r="G16" s="233">
        <f t="shared" si="2"/>
        <v>0</v>
      </c>
    </row>
    <row r="17" spans="1:7">
      <c r="A17" s="60" t="s">
        <v>408</v>
      </c>
      <c r="B17" s="233">
        <v>0</v>
      </c>
      <c r="C17" s="233">
        <v>0</v>
      </c>
      <c r="D17" s="233">
        <v>0</v>
      </c>
      <c r="E17" s="233">
        <v>0</v>
      </c>
      <c r="F17" s="233">
        <v>0</v>
      </c>
      <c r="G17" s="233">
        <v>0</v>
      </c>
    </row>
    <row r="18" spans="1:7">
      <c r="A18" s="60" t="s">
        <v>409</v>
      </c>
      <c r="B18" s="233">
        <v>0</v>
      </c>
      <c r="C18" s="233">
        <v>0</v>
      </c>
      <c r="D18" s="233">
        <v>0</v>
      </c>
      <c r="E18" s="233">
        <v>0</v>
      </c>
      <c r="F18" s="233">
        <v>0</v>
      </c>
      <c r="G18" s="233">
        <v>0</v>
      </c>
    </row>
    <row r="19" spans="1:7">
      <c r="A19" s="51" t="s">
        <v>410</v>
      </c>
      <c r="B19" s="233">
        <v>0</v>
      </c>
      <c r="C19" s="233">
        <v>0</v>
      </c>
      <c r="D19" s="233">
        <v>0</v>
      </c>
      <c r="E19" s="233">
        <v>0</v>
      </c>
      <c r="F19" s="233">
        <v>0</v>
      </c>
      <c r="G19" s="233">
        <v>0</v>
      </c>
    </row>
    <row r="20" spans="1:7">
      <c r="A20" s="52"/>
      <c r="B20" s="63"/>
      <c r="C20" s="63"/>
      <c r="D20" s="63"/>
      <c r="E20" s="63"/>
      <c r="F20" s="63"/>
      <c r="G20" s="63"/>
    </row>
    <row r="21" spans="1:7" s="23" customFormat="1">
      <c r="A21" s="14" t="s">
        <v>411</v>
      </c>
      <c r="B21" s="234">
        <f t="shared" ref="B21:G21" si="3">SUM(B22,B23,B24,B27,B28,B31)</f>
        <v>57300207</v>
      </c>
      <c r="C21" s="234">
        <f t="shared" si="3"/>
        <v>-2727241.53</v>
      </c>
      <c r="D21" s="234">
        <f t="shared" si="3"/>
        <v>54572965.469999999</v>
      </c>
      <c r="E21" s="234">
        <f t="shared" si="3"/>
        <v>54572965.469999999</v>
      </c>
      <c r="F21" s="234">
        <f t="shared" si="3"/>
        <v>53854351.659999996</v>
      </c>
      <c r="G21" s="234">
        <f t="shared" si="3"/>
        <v>0</v>
      </c>
    </row>
    <row r="22" spans="1:7" s="23" customFormat="1">
      <c r="A22" s="51" t="s">
        <v>401</v>
      </c>
      <c r="B22" s="232">
        <v>57300207</v>
      </c>
      <c r="C22" s="232">
        <v>-2727241.53</v>
      </c>
      <c r="D22" s="233">
        <f>B22+C22</f>
        <v>54572965.469999999</v>
      </c>
      <c r="E22" s="232">
        <v>54572965.469999999</v>
      </c>
      <c r="F22" s="232">
        <v>53854351.659999996</v>
      </c>
      <c r="G22" s="233">
        <f>D22-E22</f>
        <v>0</v>
      </c>
    </row>
    <row r="23" spans="1:7" s="23" customFormat="1">
      <c r="A23" s="51" t="s">
        <v>402</v>
      </c>
      <c r="B23" s="233">
        <v>0</v>
      </c>
      <c r="C23" s="233">
        <v>0</v>
      </c>
      <c r="D23" s="233">
        <v>0</v>
      </c>
      <c r="E23" s="233">
        <v>0</v>
      </c>
      <c r="F23" s="233">
        <v>0</v>
      </c>
      <c r="G23" s="233">
        <v>0</v>
      </c>
    </row>
    <row r="24" spans="1:7" s="23" customFormat="1">
      <c r="A24" s="51" t="s">
        <v>403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</row>
    <row r="25" spans="1:7" s="23" customFormat="1">
      <c r="A25" s="60" t="s">
        <v>404</v>
      </c>
      <c r="B25" s="233">
        <v>0</v>
      </c>
      <c r="C25" s="233">
        <v>0</v>
      </c>
      <c r="D25" s="233">
        <v>0</v>
      </c>
      <c r="E25" s="233">
        <v>0</v>
      </c>
      <c r="F25" s="233">
        <v>0</v>
      </c>
      <c r="G25" s="233">
        <v>0</v>
      </c>
    </row>
    <row r="26" spans="1:7" s="23" customFormat="1">
      <c r="A26" s="60" t="s">
        <v>405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3">
        <v>0</v>
      </c>
    </row>
    <row r="27" spans="1:7" s="23" customFormat="1">
      <c r="A27" s="51" t="s">
        <v>406</v>
      </c>
      <c r="B27" s="233">
        <v>0</v>
      </c>
      <c r="C27" s="233">
        <v>0</v>
      </c>
      <c r="D27" s="233">
        <v>0</v>
      </c>
      <c r="E27" s="233">
        <v>0</v>
      </c>
      <c r="F27" s="233">
        <v>0</v>
      </c>
      <c r="G27" s="233">
        <v>0</v>
      </c>
    </row>
    <row r="28" spans="1:7" s="23" customFormat="1">
      <c r="A28" s="61" t="s">
        <v>407</v>
      </c>
      <c r="B28" s="233">
        <f>B29+B30</f>
        <v>0</v>
      </c>
      <c r="C28" s="233">
        <f t="shared" ref="C28:G28" si="4">C29+C30</f>
        <v>0</v>
      </c>
      <c r="D28" s="233">
        <f t="shared" si="4"/>
        <v>0</v>
      </c>
      <c r="E28" s="233">
        <f t="shared" si="4"/>
        <v>0</v>
      </c>
      <c r="F28" s="233">
        <f t="shared" si="4"/>
        <v>0</v>
      </c>
      <c r="G28" s="233">
        <f t="shared" si="4"/>
        <v>0</v>
      </c>
    </row>
    <row r="29" spans="1:7" s="23" customFormat="1">
      <c r="A29" s="60" t="s">
        <v>408</v>
      </c>
      <c r="B29" s="233">
        <v>0</v>
      </c>
      <c r="C29" s="233">
        <v>0</v>
      </c>
      <c r="D29" s="233">
        <v>0</v>
      </c>
      <c r="E29" s="233">
        <v>0</v>
      </c>
      <c r="F29" s="233">
        <v>0</v>
      </c>
      <c r="G29" s="233">
        <v>0</v>
      </c>
    </row>
    <row r="30" spans="1:7" s="23" customFormat="1">
      <c r="A30" s="60" t="s">
        <v>409</v>
      </c>
      <c r="B30" s="233">
        <v>0</v>
      </c>
      <c r="C30" s="233">
        <v>0</v>
      </c>
      <c r="D30" s="233">
        <v>0</v>
      </c>
      <c r="E30" s="233">
        <v>0</v>
      </c>
      <c r="F30" s="233">
        <v>0</v>
      </c>
      <c r="G30" s="233">
        <v>0</v>
      </c>
    </row>
    <row r="31" spans="1:7" s="23" customFormat="1">
      <c r="A31" s="51" t="s">
        <v>410</v>
      </c>
      <c r="B31" s="233">
        <v>0</v>
      </c>
      <c r="C31" s="233">
        <v>0</v>
      </c>
      <c r="D31" s="233">
        <v>0</v>
      </c>
      <c r="E31" s="233">
        <v>0</v>
      </c>
      <c r="F31" s="233">
        <v>0</v>
      </c>
      <c r="G31" s="233">
        <v>0</v>
      </c>
    </row>
    <row r="32" spans="1:7">
      <c r="A32" s="52"/>
      <c r="B32" s="63"/>
      <c r="C32" s="63"/>
      <c r="D32" s="63"/>
      <c r="E32" s="63"/>
      <c r="F32" s="63"/>
      <c r="G32" s="63"/>
    </row>
    <row r="33" spans="1:7">
      <c r="A33" s="53" t="s">
        <v>412</v>
      </c>
      <c r="B33" s="234">
        <f t="shared" ref="B33:G33" si="5">B21+B9</f>
        <v>162903879.90000001</v>
      </c>
      <c r="C33" s="234">
        <f t="shared" si="5"/>
        <v>-1097559.3699999999</v>
      </c>
      <c r="D33" s="234">
        <f t="shared" si="5"/>
        <v>161806320.53</v>
      </c>
      <c r="E33" s="234">
        <f t="shared" si="5"/>
        <v>154937461.56</v>
      </c>
      <c r="F33" s="234">
        <f t="shared" si="5"/>
        <v>153400146.74000001</v>
      </c>
      <c r="G33" s="234">
        <f t="shared" si="5"/>
        <v>6868858.9699999988</v>
      </c>
    </row>
    <row r="34" spans="1:7">
      <c r="A34" s="62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105603672.90000001</v>
      </c>
      <c r="Q2" s="18">
        <f>'Formato 6 d)'!C9</f>
        <v>1629682.16</v>
      </c>
      <c r="R2" s="18">
        <f>'Formato 6 d)'!D9</f>
        <v>107233355.06</v>
      </c>
      <c r="S2" s="18">
        <f>'Formato 6 d)'!E9</f>
        <v>100364496.09</v>
      </c>
      <c r="T2" s="18">
        <f>'Formato 6 d)'!F9</f>
        <v>99545795.079999998</v>
      </c>
      <c r="U2" s="18">
        <f>'Formato 6 d)'!G9</f>
        <v>6868858.9699999988</v>
      </c>
    </row>
    <row r="3" spans="1: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105603672.90000001</v>
      </c>
      <c r="Q3" s="18">
        <f>'Formato 6 d)'!C10</f>
        <v>1629682.16</v>
      </c>
      <c r="R3" s="18">
        <f>'Formato 6 d)'!D10</f>
        <v>107233355.06</v>
      </c>
      <c r="S3" s="18">
        <f>'Formato 6 d)'!E10</f>
        <v>100364496.09</v>
      </c>
      <c r="T3" s="18">
        <f>'Formato 6 d)'!F10</f>
        <v>99545795.079999998</v>
      </c>
      <c r="U3" s="18">
        <f>'Formato 6 d)'!G10</f>
        <v>6868858.9699999988</v>
      </c>
      <c r="V3" s="18"/>
    </row>
    <row r="4" spans="1: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57300207</v>
      </c>
      <c r="Q13" s="18">
        <f>'Formato 6 d)'!C21</f>
        <v>-2727241.53</v>
      </c>
      <c r="R13" s="18">
        <f>'Formato 6 d)'!D21</f>
        <v>54572965.469999999</v>
      </c>
      <c r="S13" s="18">
        <f>'Formato 6 d)'!E21</f>
        <v>54572965.469999999</v>
      </c>
      <c r="T13" s="18">
        <f>'Formato 6 d)'!F21</f>
        <v>53854351.659999996</v>
      </c>
      <c r="U13" s="18">
        <f>'Formato 6 d)'!G21</f>
        <v>0</v>
      </c>
    </row>
    <row r="14" spans="1: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57300207</v>
      </c>
      <c r="Q14" s="18">
        <f>'Formato 6 d)'!C22</f>
        <v>-2727241.53</v>
      </c>
      <c r="R14" s="18">
        <f>'Formato 6 d)'!D22</f>
        <v>54572965.469999999</v>
      </c>
      <c r="S14" s="18">
        <f>'Formato 6 d)'!E22</f>
        <v>54572965.469999999</v>
      </c>
      <c r="T14" s="18">
        <f>'Formato 6 d)'!F22</f>
        <v>53854351.659999996</v>
      </c>
      <c r="U14" s="18">
        <f>'Formato 6 d)'!G22</f>
        <v>0</v>
      </c>
    </row>
    <row r="15" spans="1: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162903879.90000001</v>
      </c>
      <c r="Q24" s="18">
        <f>'Formato 6 d)'!C33</f>
        <v>-1097559.3699999999</v>
      </c>
      <c r="R24" s="18">
        <f>'Formato 6 d)'!D33</f>
        <v>161806320.53</v>
      </c>
      <c r="S24" s="18">
        <f>'Formato 6 d)'!E33</f>
        <v>154937461.56</v>
      </c>
      <c r="T24" s="18">
        <f>'Formato 6 d)'!F33</f>
        <v>153400146.74000001</v>
      </c>
      <c r="U24" s="18">
        <f>'Formato 6 d)'!G33</f>
        <v>6868858.9699999988</v>
      </c>
    </row>
    <row r="25" spans="1:21">
      <c r="A25" s="3"/>
      <c r="P25" s="18"/>
      <c r="Q25" s="18"/>
      <c r="R25" s="18"/>
      <c r="S25" s="18"/>
      <c r="T25" s="18"/>
      <c r="U25" s="18"/>
    </row>
    <row r="26" spans="1:21">
      <c r="A26" s="3"/>
      <c r="P26" s="18"/>
      <c r="Q26" s="18"/>
      <c r="R26" s="18"/>
      <c r="S26" s="18"/>
      <c r="T26" s="18"/>
      <c r="U26" s="18"/>
    </row>
    <row r="27" spans="1:21">
      <c r="A27" s="3"/>
      <c r="P27" s="18"/>
      <c r="Q27" s="18"/>
      <c r="R27" s="18"/>
      <c r="S27" s="18"/>
      <c r="T27" s="18"/>
      <c r="U27" s="18"/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  <row r="40" spans="1:21">
      <c r="A40" s="3"/>
      <c r="P40" s="18"/>
      <c r="Q40" s="18"/>
      <c r="R40" s="18"/>
      <c r="S40" s="18"/>
      <c r="T40" s="18"/>
      <c r="U40" s="18"/>
    </row>
    <row r="41" spans="1:21">
      <c r="A41" s="3"/>
      <c r="P41" s="18"/>
      <c r="Q41" s="18"/>
      <c r="R41" s="18"/>
      <c r="S41" s="18"/>
      <c r="T41" s="18"/>
      <c r="U41" s="18"/>
    </row>
    <row r="42" spans="1:21">
      <c r="A42" s="3"/>
      <c r="P42" s="18"/>
      <c r="Q42" s="18"/>
      <c r="R42" s="18"/>
      <c r="S42" s="18"/>
      <c r="T42" s="18"/>
      <c r="U42" s="18"/>
    </row>
    <row r="43" spans="1:21">
      <c r="A43" s="3"/>
      <c r="P43" s="18"/>
      <c r="Q43" s="18"/>
      <c r="R43" s="18"/>
      <c r="S43" s="18"/>
      <c r="T43" s="18"/>
      <c r="U43" s="18"/>
    </row>
    <row r="44" spans="1:21">
      <c r="A44" s="3"/>
      <c r="P44" s="18"/>
      <c r="Q44" s="18"/>
      <c r="R44" s="18"/>
      <c r="S44" s="18"/>
      <c r="T44" s="18"/>
      <c r="U44" s="18"/>
    </row>
    <row r="45" spans="1:21">
      <c r="A45" s="3"/>
      <c r="P45" s="18"/>
      <c r="Q45" s="18"/>
      <c r="R45" s="18"/>
      <c r="S45" s="18"/>
      <c r="T45" s="18"/>
      <c r="U45" s="18"/>
    </row>
    <row r="46" spans="1:21">
      <c r="A46" s="3"/>
      <c r="P46" s="18"/>
      <c r="Q46" s="18"/>
      <c r="R46" s="18"/>
      <c r="S46" s="18"/>
      <c r="T46" s="18"/>
      <c r="U46" s="18"/>
    </row>
    <row r="47" spans="1:21">
      <c r="A47" s="3"/>
      <c r="P47" s="18"/>
      <c r="Q47" s="18"/>
      <c r="R47" s="18"/>
      <c r="S47" s="18"/>
      <c r="T47" s="18"/>
      <c r="U47" s="18"/>
    </row>
    <row r="48" spans="1:21">
      <c r="A48" s="3"/>
      <c r="P48" s="18"/>
      <c r="Q48" s="18"/>
      <c r="R48" s="18"/>
      <c r="S48" s="18"/>
      <c r="T48" s="18"/>
      <c r="U48" s="18"/>
    </row>
    <row r="49" spans="1:21">
      <c r="A49" s="3"/>
      <c r="P49" s="18"/>
      <c r="Q49" s="18"/>
      <c r="R49" s="18"/>
      <c r="S49" s="18"/>
      <c r="T49" s="18"/>
      <c r="U49" s="18"/>
    </row>
    <row r="50" spans="1:21">
      <c r="A50" s="3"/>
      <c r="P50" s="18"/>
      <c r="Q50" s="18"/>
      <c r="R50" s="18"/>
      <c r="S50" s="18"/>
      <c r="T50" s="18"/>
      <c r="U50" s="18"/>
    </row>
    <row r="51" spans="1:21">
      <c r="A51" s="3"/>
      <c r="P51" s="18"/>
      <c r="Q51" s="18"/>
      <c r="R51" s="18"/>
      <c r="S51" s="18"/>
      <c r="T51" s="18"/>
      <c r="U51" s="18"/>
    </row>
    <row r="52" spans="1:21">
      <c r="A52" s="3"/>
      <c r="P52" s="18"/>
      <c r="Q52" s="18"/>
      <c r="R52" s="18"/>
      <c r="S52" s="18"/>
      <c r="T52" s="18"/>
      <c r="U52" s="18"/>
    </row>
    <row r="53" spans="1:21">
      <c r="A53" s="3"/>
      <c r="P53" s="18"/>
      <c r="Q53" s="18"/>
      <c r="R53" s="18"/>
      <c r="S53" s="18"/>
      <c r="T53" s="18"/>
      <c r="U53" s="18"/>
    </row>
    <row r="54" spans="1:21">
      <c r="A54" s="3"/>
      <c r="P54" s="18"/>
      <c r="Q54" s="18"/>
      <c r="R54" s="18"/>
      <c r="S54" s="18"/>
      <c r="T54" s="18"/>
      <c r="U54" s="18"/>
    </row>
    <row r="55" spans="1:21">
      <c r="A55" s="3"/>
      <c r="P55" s="18"/>
      <c r="Q55" s="18"/>
      <c r="R55" s="18"/>
      <c r="S55" s="18"/>
      <c r="T55" s="18"/>
      <c r="U55" s="18"/>
    </row>
    <row r="56" spans="1:21">
      <c r="A56" s="3"/>
      <c r="P56" s="18"/>
      <c r="Q56" s="18"/>
      <c r="R56" s="18"/>
      <c r="S56" s="18"/>
      <c r="T56" s="18"/>
      <c r="U56" s="18"/>
    </row>
    <row r="57" spans="1:21">
      <c r="A57" s="3"/>
      <c r="P57" s="18"/>
      <c r="Q57" s="18"/>
      <c r="R57" s="18"/>
      <c r="S57" s="18"/>
      <c r="T57" s="18"/>
      <c r="U57" s="18"/>
    </row>
    <row r="58" spans="1:21">
      <c r="A58" s="3"/>
      <c r="P58" s="18"/>
      <c r="Q58" s="18"/>
      <c r="R58" s="18"/>
      <c r="S58" s="18"/>
      <c r="T58" s="18"/>
      <c r="U58" s="18"/>
    </row>
    <row r="59" spans="1:21">
      <c r="A59" s="3"/>
      <c r="P59" s="18"/>
      <c r="Q59" s="18"/>
      <c r="R59" s="18"/>
      <c r="S59" s="18"/>
      <c r="T59" s="18"/>
      <c r="U59" s="18"/>
    </row>
    <row r="60" spans="1:21">
      <c r="A60" s="3"/>
      <c r="P60" s="18"/>
      <c r="Q60" s="18"/>
      <c r="R60" s="18"/>
      <c r="S60" s="18"/>
      <c r="T60" s="18"/>
      <c r="U60" s="18"/>
    </row>
    <row r="61" spans="1:21">
      <c r="A61" s="3"/>
      <c r="P61" s="18"/>
      <c r="Q61" s="18"/>
      <c r="R61" s="18"/>
      <c r="S61" s="18"/>
      <c r="T61" s="18"/>
      <c r="U61" s="18"/>
    </row>
    <row r="62" spans="1:21">
      <c r="A62" s="3"/>
      <c r="P62" s="18"/>
      <c r="Q62" s="18"/>
      <c r="R62" s="18"/>
      <c r="S62" s="18"/>
      <c r="T62" s="18"/>
      <c r="U62" s="18"/>
    </row>
    <row r="63" spans="1:21">
      <c r="A63" s="3"/>
      <c r="P63" s="18"/>
      <c r="Q63" s="18"/>
      <c r="R63" s="18"/>
      <c r="S63" s="18"/>
      <c r="T63" s="18"/>
      <c r="U63" s="18"/>
    </row>
    <row r="64" spans="1:21">
      <c r="A64" s="3"/>
      <c r="P64" s="18"/>
      <c r="Q64" s="18"/>
      <c r="R64" s="18"/>
      <c r="S64" s="18"/>
      <c r="T64" s="18"/>
      <c r="U64" s="18"/>
    </row>
    <row r="65" spans="1:21">
      <c r="A65" s="3"/>
      <c r="P65" s="18"/>
      <c r="Q65" s="18"/>
      <c r="R65" s="18"/>
      <c r="S65" s="18"/>
      <c r="T65" s="18"/>
      <c r="U65" s="18"/>
    </row>
    <row r="66" spans="1:21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>
    <pageSetUpPr fitToPage="1"/>
  </sheetPr>
  <dimension ref="A1:G43"/>
  <sheetViews>
    <sheetView showGridLines="0" zoomScale="85" zoomScaleNormal="85" zoomScalePageLayoutView="90" workbookViewId="0">
      <selection activeCell="B23" sqref="B23:G27"/>
    </sheetView>
  </sheetViews>
  <sheetFormatPr baseColWidth="10" defaultColWidth="0" defaultRowHeight="15" zeroHeight="1"/>
  <cols>
    <col min="1" max="1" width="81.42578125" customWidth="1"/>
    <col min="2" max="7" width="20.7109375" customWidth="1"/>
    <col min="8" max="16384" width="10.85546875" hidden="1"/>
  </cols>
  <sheetData>
    <row r="1" spans="1:7" ht="37.5" customHeight="1">
      <c r="A1" s="293" t="s">
        <v>413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414</v>
      </c>
      <c r="B3" s="279"/>
      <c r="C3" s="279"/>
      <c r="D3" s="279"/>
      <c r="E3" s="279"/>
      <c r="F3" s="279"/>
      <c r="G3" s="280"/>
    </row>
    <row r="4" spans="1:7">
      <c r="A4" s="278" t="s">
        <v>118</v>
      </c>
      <c r="B4" s="279"/>
      <c r="C4" s="279"/>
      <c r="D4" s="279"/>
      <c r="E4" s="279"/>
      <c r="F4" s="279"/>
      <c r="G4" s="280"/>
    </row>
    <row r="5" spans="1:7">
      <c r="A5" s="278" t="s">
        <v>415</v>
      </c>
      <c r="B5" s="279"/>
      <c r="C5" s="279"/>
      <c r="D5" s="279"/>
      <c r="E5" s="279"/>
      <c r="F5" s="279"/>
      <c r="G5" s="280"/>
    </row>
    <row r="6" spans="1:7">
      <c r="A6" s="290" t="s">
        <v>3280</v>
      </c>
      <c r="B6" s="49">
        <f>ANIO1P</f>
        <v>2021</v>
      </c>
      <c r="C6" s="303" t="str">
        <f>ANIO2P</f>
        <v>2022 (d)</v>
      </c>
      <c r="D6" s="303" t="str">
        <f>ANIO3P</f>
        <v>2023 (d)</v>
      </c>
      <c r="E6" s="303" t="str">
        <f>ANIO4P</f>
        <v>2024 (d)</v>
      </c>
      <c r="F6" s="303" t="str">
        <f>ANIO5P</f>
        <v>2025 (d)</v>
      </c>
      <c r="G6" s="303" t="str">
        <f>ANIO6P</f>
        <v>2026 (d)</v>
      </c>
    </row>
    <row r="7" spans="1:7" ht="48" customHeight="1">
      <c r="A7" s="291"/>
      <c r="B7" s="76" t="s">
        <v>3283</v>
      </c>
      <c r="C7" s="304"/>
      <c r="D7" s="304"/>
      <c r="E7" s="304"/>
      <c r="F7" s="304"/>
      <c r="G7" s="304"/>
    </row>
    <row r="8" spans="1:7">
      <c r="A8" s="50" t="s">
        <v>421</v>
      </c>
      <c r="B8" s="159">
        <f t="shared" ref="B8:G8" si="0">SUM(B9:B20)</f>
        <v>218400000</v>
      </c>
      <c r="C8" s="159">
        <f t="shared" si="0"/>
        <v>227136000</v>
      </c>
      <c r="D8" s="159">
        <f t="shared" si="0"/>
        <v>236221440</v>
      </c>
      <c r="E8" s="159">
        <f t="shared" si="0"/>
        <v>245670297.59999999</v>
      </c>
      <c r="F8" s="159">
        <f t="shared" si="0"/>
        <v>255497109.50400001</v>
      </c>
      <c r="G8" s="159">
        <f t="shared" si="0"/>
        <v>265716993.88416001</v>
      </c>
    </row>
    <row r="9" spans="1:7">
      <c r="A9" s="51" t="s">
        <v>216</v>
      </c>
      <c r="B9" s="164">
        <v>23000000</v>
      </c>
      <c r="C9" s="161">
        <v>23920000</v>
      </c>
      <c r="D9" s="151">
        <v>24876800</v>
      </c>
      <c r="E9" s="162">
        <v>25871872</v>
      </c>
      <c r="F9" s="151">
        <v>26906746.880000003</v>
      </c>
      <c r="G9" s="151">
        <v>27983016.755200002</v>
      </c>
    </row>
    <row r="10" spans="1:7">
      <c r="A10" s="51" t="s">
        <v>217</v>
      </c>
      <c r="B10" s="151">
        <v>0</v>
      </c>
      <c r="C10" s="161">
        <v>0</v>
      </c>
      <c r="D10" s="151">
        <v>0</v>
      </c>
      <c r="E10" s="162">
        <v>0</v>
      </c>
      <c r="F10" s="151">
        <v>0</v>
      </c>
      <c r="G10" s="151">
        <v>0</v>
      </c>
    </row>
    <row r="11" spans="1:7">
      <c r="A11" s="51" t="s">
        <v>218</v>
      </c>
      <c r="B11" s="164">
        <v>6000000</v>
      </c>
      <c r="C11" s="161">
        <v>6240000</v>
      </c>
      <c r="D11" s="151">
        <v>6489600</v>
      </c>
      <c r="E11" s="162">
        <v>6749184</v>
      </c>
      <c r="F11" s="151">
        <v>7019151.3600000003</v>
      </c>
      <c r="G11" s="151">
        <v>7299917.4144000011</v>
      </c>
    </row>
    <row r="12" spans="1:7">
      <c r="A12" s="51" t="s">
        <v>416</v>
      </c>
      <c r="B12" s="164">
        <v>28700000</v>
      </c>
      <c r="C12" s="161">
        <v>29848000</v>
      </c>
      <c r="D12" s="151">
        <v>31041920</v>
      </c>
      <c r="E12" s="162">
        <v>32283596.800000001</v>
      </c>
      <c r="F12" s="151">
        <v>33574940.671999998</v>
      </c>
      <c r="G12" s="151">
        <v>34917938.298879996</v>
      </c>
    </row>
    <row r="13" spans="1:7">
      <c r="A13" s="51" t="s">
        <v>220</v>
      </c>
      <c r="B13" s="164">
        <v>2900000</v>
      </c>
      <c r="C13" s="161">
        <v>3016000</v>
      </c>
      <c r="D13" s="151">
        <v>3136640</v>
      </c>
      <c r="E13" s="162">
        <v>3262105.6000000001</v>
      </c>
      <c r="F13" s="151">
        <v>3392589.824</v>
      </c>
      <c r="G13" s="151">
        <v>3528293.4169600001</v>
      </c>
    </row>
    <row r="14" spans="1:7">
      <c r="A14" s="51" t="s">
        <v>221</v>
      </c>
      <c r="B14" s="164">
        <v>1800000</v>
      </c>
      <c r="C14" s="161">
        <v>1872000</v>
      </c>
      <c r="D14" s="151">
        <v>1946880</v>
      </c>
      <c r="E14" s="162">
        <v>2024755.2</v>
      </c>
      <c r="F14" s="151">
        <v>2105745.4079999998</v>
      </c>
      <c r="G14" s="151">
        <v>2189975.22432</v>
      </c>
    </row>
    <row r="15" spans="1:7">
      <c r="A15" s="51" t="s">
        <v>417</v>
      </c>
      <c r="B15" s="165">
        <v>0</v>
      </c>
      <c r="C15" s="161">
        <v>0</v>
      </c>
      <c r="D15" s="151">
        <v>0</v>
      </c>
      <c r="E15" s="162">
        <v>0</v>
      </c>
      <c r="F15" s="151">
        <v>0</v>
      </c>
      <c r="G15" s="151">
        <v>0</v>
      </c>
    </row>
    <row r="16" spans="1:7">
      <c r="A16" s="51" t="s">
        <v>418</v>
      </c>
      <c r="B16" s="151">
        <v>154000000</v>
      </c>
      <c r="C16" s="161">
        <v>160160000</v>
      </c>
      <c r="D16" s="151">
        <v>166566400</v>
      </c>
      <c r="E16" s="162">
        <v>173229056</v>
      </c>
      <c r="F16" s="151">
        <v>180158218.24000001</v>
      </c>
      <c r="G16" s="151">
        <v>187364546.96960002</v>
      </c>
    </row>
    <row r="17" spans="1:7">
      <c r="A17" s="10" t="s">
        <v>419</v>
      </c>
      <c r="B17" s="151">
        <v>2000000</v>
      </c>
      <c r="C17" s="161">
        <v>2080000</v>
      </c>
      <c r="D17" s="151">
        <v>2163200</v>
      </c>
      <c r="E17" s="162">
        <v>2249728</v>
      </c>
      <c r="F17" s="151">
        <v>2339717.1200000001</v>
      </c>
      <c r="G17" s="151">
        <v>2433305.8048</v>
      </c>
    </row>
    <row r="18" spans="1:7">
      <c r="A18" s="51" t="s">
        <v>240</v>
      </c>
      <c r="B18" s="166">
        <v>0</v>
      </c>
      <c r="C18" s="161">
        <v>0</v>
      </c>
      <c r="D18" s="151">
        <v>0</v>
      </c>
      <c r="E18" s="162">
        <v>0</v>
      </c>
      <c r="F18" s="151">
        <v>0</v>
      </c>
      <c r="G18" s="151">
        <v>0</v>
      </c>
    </row>
    <row r="19" spans="1:7">
      <c r="A19" s="51" t="s">
        <v>241</v>
      </c>
      <c r="B19" s="151">
        <v>0</v>
      </c>
      <c r="C19" s="161">
        <v>0</v>
      </c>
      <c r="D19" s="151">
        <v>0</v>
      </c>
      <c r="E19" s="162">
        <v>0</v>
      </c>
      <c r="F19" s="151">
        <v>0</v>
      </c>
      <c r="G19" s="151">
        <v>0</v>
      </c>
    </row>
    <row r="20" spans="1:7">
      <c r="A20" s="51" t="s">
        <v>420</v>
      </c>
      <c r="B20" s="165">
        <v>0</v>
      </c>
      <c r="C20" s="161">
        <v>0</v>
      </c>
      <c r="D20" s="151">
        <v>0</v>
      </c>
      <c r="E20" s="162">
        <v>0</v>
      </c>
      <c r="F20" s="151">
        <v>0</v>
      </c>
      <c r="G20" s="151">
        <v>0</v>
      </c>
    </row>
    <row r="21" spans="1:7">
      <c r="A21" s="52"/>
      <c r="B21" s="52"/>
      <c r="C21" s="52"/>
      <c r="D21" s="52"/>
      <c r="E21" s="52"/>
      <c r="F21" s="52"/>
      <c r="G21" s="52"/>
    </row>
    <row r="22" spans="1:7">
      <c r="A22" s="53" t="s">
        <v>422</v>
      </c>
      <c r="B22" s="154">
        <f>SUM(B23:B27)</f>
        <v>211600000</v>
      </c>
      <c r="C22" s="154">
        <f t="shared" ref="C22:G22" si="1">SUM(C23:C27)</f>
        <v>220064000</v>
      </c>
      <c r="D22" s="154">
        <f t="shared" si="1"/>
        <v>228866560</v>
      </c>
      <c r="E22" s="154">
        <f t="shared" si="1"/>
        <v>238021222.40000001</v>
      </c>
      <c r="F22" s="154">
        <f t="shared" si="1"/>
        <v>247542071.29600003</v>
      </c>
      <c r="G22" s="154">
        <f t="shared" si="1"/>
        <v>257443754.14784002</v>
      </c>
    </row>
    <row r="23" spans="1:7">
      <c r="A23" s="51" t="s">
        <v>423</v>
      </c>
      <c r="B23" s="165">
        <v>181600000</v>
      </c>
      <c r="C23" s="161">
        <v>188864000</v>
      </c>
      <c r="D23" s="151">
        <v>196418560</v>
      </c>
      <c r="E23" s="162">
        <v>204275302.40000001</v>
      </c>
      <c r="F23" s="151">
        <v>212446314.49600002</v>
      </c>
      <c r="G23" s="151">
        <v>220944167.07584003</v>
      </c>
    </row>
    <row r="24" spans="1:7">
      <c r="A24" s="51" t="s">
        <v>424</v>
      </c>
      <c r="B24" s="165">
        <v>30000000</v>
      </c>
      <c r="C24" s="161">
        <v>31200000</v>
      </c>
      <c r="D24" s="151">
        <v>32448000</v>
      </c>
      <c r="E24" s="162">
        <v>33745920</v>
      </c>
      <c r="F24" s="151">
        <v>35095756.800000004</v>
      </c>
      <c r="G24" s="151">
        <v>36499587.072000004</v>
      </c>
    </row>
    <row r="25" spans="1:7">
      <c r="A25" s="51" t="s">
        <v>425</v>
      </c>
      <c r="B25" s="165">
        <v>0</v>
      </c>
      <c r="C25" s="161">
        <v>0</v>
      </c>
      <c r="D25" s="151">
        <v>0</v>
      </c>
      <c r="E25" s="162">
        <v>0</v>
      </c>
      <c r="F25" s="151">
        <v>0</v>
      </c>
      <c r="G25" s="151">
        <v>0</v>
      </c>
    </row>
    <row r="26" spans="1:7">
      <c r="A26" s="54" t="s">
        <v>265</v>
      </c>
      <c r="B26" s="165">
        <v>0</v>
      </c>
      <c r="C26" s="161">
        <v>0</v>
      </c>
      <c r="D26" s="151">
        <v>0</v>
      </c>
      <c r="E26" s="162">
        <v>0</v>
      </c>
      <c r="F26" s="151">
        <v>0</v>
      </c>
      <c r="G26" s="151">
        <v>0</v>
      </c>
    </row>
    <row r="27" spans="1:7">
      <c r="A27" s="51" t="s">
        <v>266</v>
      </c>
      <c r="B27" s="151">
        <v>0</v>
      </c>
      <c r="C27" s="161">
        <v>0</v>
      </c>
      <c r="D27" s="151">
        <v>0</v>
      </c>
      <c r="E27" s="162">
        <v>0</v>
      </c>
      <c r="F27" s="151">
        <v>0</v>
      </c>
      <c r="G27" s="151">
        <v>0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426</v>
      </c>
      <c r="B29" s="154">
        <f>B30</f>
        <v>0</v>
      </c>
      <c r="C29" s="154">
        <f t="shared" ref="C29:G29" si="2">C30</f>
        <v>0</v>
      </c>
      <c r="D29" s="154">
        <f t="shared" si="2"/>
        <v>0</v>
      </c>
      <c r="E29" s="154">
        <f t="shared" si="2"/>
        <v>0</v>
      </c>
      <c r="F29" s="154">
        <f t="shared" si="2"/>
        <v>0</v>
      </c>
      <c r="G29" s="154">
        <f t="shared" si="2"/>
        <v>0</v>
      </c>
    </row>
    <row r="30" spans="1:7">
      <c r="A30" s="51" t="s">
        <v>269</v>
      </c>
      <c r="B30" s="165">
        <v>0</v>
      </c>
      <c r="C30" s="161">
        <f t="shared" ref="C30:G30" si="3">B30*1.035</f>
        <v>0</v>
      </c>
      <c r="D30" s="151">
        <f t="shared" si="3"/>
        <v>0</v>
      </c>
      <c r="E30" s="162">
        <f t="shared" si="3"/>
        <v>0</v>
      </c>
      <c r="F30" s="151">
        <f t="shared" si="3"/>
        <v>0</v>
      </c>
      <c r="G30" s="151">
        <f t="shared" si="3"/>
        <v>0</v>
      </c>
    </row>
    <row r="31" spans="1:7">
      <c r="A31" s="52"/>
      <c r="B31" s="52"/>
      <c r="C31" s="52"/>
      <c r="D31" s="52"/>
      <c r="E31" s="52"/>
      <c r="F31" s="52"/>
      <c r="G31" s="52"/>
    </row>
    <row r="32" spans="1:7">
      <c r="A32" s="14" t="s">
        <v>427</v>
      </c>
      <c r="B32" s="154">
        <f>B29+B22+B8</f>
        <v>430000000</v>
      </c>
      <c r="C32" s="154">
        <f t="shared" ref="C32:G32" si="4">C29+C22+C8</f>
        <v>447200000</v>
      </c>
      <c r="D32" s="154">
        <f t="shared" si="4"/>
        <v>465088000</v>
      </c>
      <c r="E32" s="154">
        <f t="shared" si="4"/>
        <v>483691520</v>
      </c>
      <c r="F32" s="154">
        <f t="shared" si="4"/>
        <v>503039180.80000007</v>
      </c>
      <c r="G32" s="154">
        <f t="shared" si="4"/>
        <v>523160748.03200006</v>
      </c>
    </row>
    <row r="33" spans="1:7">
      <c r="A33" s="52"/>
      <c r="B33" s="52"/>
      <c r="C33" s="52"/>
      <c r="D33" s="52"/>
      <c r="E33" s="52"/>
      <c r="F33" s="52"/>
      <c r="G33" s="52"/>
    </row>
    <row r="34" spans="1:7">
      <c r="A34" s="53" t="s">
        <v>271</v>
      </c>
      <c r="B34" s="59"/>
      <c r="C34" s="59"/>
      <c r="D34" s="59"/>
      <c r="E34" s="59"/>
      <c r="F34" s="59"/>
      <c r="G34" s="59"/>
    </row>
    <row r="35" spans="1:7" ht="30">
      <c r="A35" s="55" t="s">
        <v>428</v>
      </c>
      <c r="B35" s="165">
        <v>0</v>
      </c>
      <c r="C35" s="161">
        <f t="shared" ref="C35:G36" si="5">B35*1.035</f>
        <v>0</v>
      </c>
      <c r="D35" s="151">
        <f t="shared" si="5"/>
        <v>0</v>
      </c>
      <c r="E35" s="162">
        <f t="shared" si="5"/>
        <v>0</v>
      </c>
      <c r="F35" s="151">
        <f t="shared" si="5"/>
        <v>0</v>
      </c>
      <c r="G35" s="151">
        <f t="shared" si="5"/>
        <v>0</v>
      </c>
    </row>
    <row r="36" spans="1:7" ht="30">
      <c r="A36" s="55" t="s">
        <v>273</v>
      </c>
      <c r="B36" s="165">
        <v>0</v>
      </c>
      <c r="C36" s="161">
        <f t="shared" si="5"/>
        <v>0</v>
      </c>
      <c r="D36" s="151">
        <f t="shared" si="5"/>
        <v>0</v>
      </c>
      <c r="E36" s="162">
        <f t="shared" si="5"/>
        <v>0</v>
      </c>
      <c r="F36" s="151">
        <f t="shared" si="5"/>
        <v>0</v>
      </c>
      <c r="G36" s="151">
        <f t="shared" si="5"/>
        <v>0</v>
      </c>
    </row>
    <row r="37" spans="1:7">
      <c r="A37" s="53" t="s">
        <v>429</v>
      </c>
      <c r="B37" s="154">
        <f>B36+B35</f>
        <v>0</v>
      </c>
      <c r="C37" s="154">
        <f t="shared" ref="C37:G37" si="6">C36+C35</f>
        <v>0</v>
      </c>
      <c r="D37" s="154">
        <f t="shared" si="6"/>
        <v>0</v>
      </c>
      <c r="E37" s="154">
        <f t="shared" si="6"/>
        <v>0</v>
      </c>
      <c r="F37" s="154">
        <f t="shared" si="6"/>
        <v>0</v>
      </c>
      <c r="G37" s="154">
        <f t="shared" si="6"/>
        <v>0</v>
      </c>
    </row>
    <row r="38" spans="1:7">
      <c r="A38" s="56"/>
      <c r="B38" s="13"/>
      <c r="C38" s="13"/>
      <c r="D38" s="13"/>
      <c r="E38" s="13"/>
      <c r="F38" s="13"/>
      <c r="G38" s="13"/>
    </row>
    <row r="39" spans="1:7" hidden="1">
      <c r="A39" s="7"/>
      <c r="B39" s="7"/>
      <c r="C39" s="7"/>
      <c r="D39" s="7"/>
      <c r="E39" s="7"/>
      <c r="F39" s="7"/>
      <c r="G39" s="7"/>
    </row>
    <row r="40" spans="1:7" hidden="1">
      <c r="A40" s="7"/>
      <c r="B40" s="7"/>
      <c r="C40" s="7"/>
      <c r="D40" s="7"/>
      <c r="E40" s="7"/>
      <c r="F40" s="7"/>
      <c r="G40" s="7"/>
    </row>
    <row r="41" spans="1:7" hidden="1">
      <c r="A41" s="7"/>
      <c r="B41" s="7"/>
      <c r="C41" s="7"/>
      <c r="D41" s="7"/>
      <c r="E41" s="7"/>
      <c r="F41" s="7"/>
      <c r="G41" s="7"/>
    </row>
    <row r="42" spans="1:7" hidden="1">
      <c r="A42" s="7"/>
      <c r="B42" s="7"/>
      <c r="C42" s="7"/>
      <c r="D42" s="7"/>
      <c r="E42" s="7"/>
      <c r="F42" s="7"/>
      <c r="G42" s="7"/>
    </row>
    <row r="43" spans="1:7" hidden="1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218400000</v>
      </c>
      <c r="Q2" s="18">
        <f>'Formato 7 a)'!C8</f>
        <v>227136000</v>
      </c>
      <c r="R2" s="18">
        <f>'Formato 7 a)'!D8</f>
        <v>236221440</v>
      </c>
      <c r="S2" s="18">
        <f>'Formato 7 a)'!E8</f>
        <v>245670297.59999999</v>
      </c>
      <c r="T2" s="18">
        <f>'Formato 7 a)'!F8</f>
        <v>255497109.50400001</v>
      </c>
      <c r="U2" s="18">
        <f>'Formato 7 a)'!G8</f>
        <v>265716993.88416001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23000000</v>
      </c>
      <c r="Q3" s="18">
        <f>'Formato 7 a)'!C9</f>
        <v>23920000</v>
      </c>
      <c r="R3" s="18">
        <f>'Formato 7 a)'!D9</f>
        <v>24876800</v>
      </c>
      <c r="S3" s="18">
        <f>'Formato 7 a)'!E9</f>
        <v>25871872</v>
      </c>
      <c r="T3" s="18">
        <f>'Formato 7 a)'!F9</f>
        <v>26906746.880000003</v>
      </c>
      <c r="U3" s="18">
        <f>'Formato 7 a)'!G9</f>
        <v>27983016.755200002</v>
      </c>
    </row>
    <row r="4" spans="1:21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6000000</v>
      </c>
      <c r="Q5" s="18">
        <f>'Formato 7 a)'!C11</f>
        <v>6240000</v>
      </c>
      <c r="R5" s="18">
        <f>'Formato 7 a)'!D11</f>
        <v>6489600</v>
      </c>
      <c r="S5" s="18">
        <f>'Formato 7 a)'!E11</f>
        <v>6749184</v>
      </c>
      <c r="T5" s="18">
        <f>'Formato 7 a)'!F11</f>
        <v>7019151.3600000003</v>
      </c>
      <c r="U5" s="18">
        <f>'Formato 7 a)'!G11</f>
        <v>7299917.4144000011</v>
      </c>
    </row>
    <row r="6" spans="1:21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28700000</v>
      </c>
      <c r="Q6" s="18">
        <f>'Formato 7 a)'!C12</f>
        <v>29848000</v>
      </c>
      <c r="R6" s="18">
        <f>'Formato 7 a)'!D12</f>
        <v>31041920</v>
      </c>
      <c r="S6" s="18">
        <f>'Formato 7 a)'!E12</f>
        <v>32283596.800000001</v>
      </c>
      <c r="T6" s="18">
        <f>'Formato 7 a)'!F12</f>
        <v>33574940.671999998</v>
      </c>
      <c r="U6" s="18">
        <f>'Formato 7 a)'!G12</f>
        <v>34917938.298879996</v>
      </c>
    </row>
    <row r="7" spans="1:21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2900000</v>
      </c>
      <c r="Q7" s="18">
        <f>'Formato 7 a)'!C13</f>
        <v>3016000</v>
      </c>
      <c r="R7" s="18">
        <f>'Formato 7 a)'!D13</f>
        <v>3136640</v>
      </c>
      <c r="S7" s="18">
        <f>'Formato 7 a)'!E13</f>
        <v>3262105.6000000001</v>
      </c>
      <c r="T7" s="18">
        <f>'Formato 7 a)'!F13</f>
        <v>3392589.824</v>
      </c>
      <c r="U7" s="18">
        <f>'Formato 7 a)'!G13</f>
        <v>3528293.4169600001</v>
      </c>
    </row>
    <row r="8" spans="1:21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1800000</v>
      </c>
      <c r="Q8" s="18">
        <f>'Formato 7 a)'!C14</f>
        <v>1872000</v>
      </c>
      <c r="R8" s="18">
        <f>'Formato 7 a)'!D14</f>
        <v>1946880</v>
      </c>
      <c r="S8" s="18">
        <f>'Formato 7 a)'!E14</f>
        <v>2024755.2</v>
      </c>
      <c r="T8" s="18">
        <f>'Formato 7 a)'!F14</f>
        <v>2105745.4079999998</v>
      </c>
      <c r="U8" s="18">
        <f>'Formato 7 a)'!G14</f>
        <v>2189975.22432</v>
      </c>
    </row>
    <row r="9" spans="1:21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154000000</v>
      </c>
      <c r="Q10" s="18">
        <f>'Formato 7 a)'!C16</f>
        <v>160160000</v>
      </c>
      <c r="R10" s="18">
        <f>'Formato 7 a)'!D16</f>
        <v>166566400</v>
      </c>
      <c r="S10" s="18">
        <f>'Formato 7 a)'!E16</f>
        <v>173229056</v>
      </c>
      <c r="T10" s="18">
        <f>'Formato 7 a)'!F16</f>
        <v>180158218.24000001</v>
      </c>
      <c r="U10" s="18">
        <f>'Formato 7 a)'!G16</f>
        <v>187364546.96960002</v>
      </c>
    </row>
    <row r="11" spans="1:21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2000000</v>
      </c>
      <c r="Q11" s="18">
        <f>'Formato 7 a)'!C17</f>
        <v>2080000</v>
      </c>
      <c r="R11" s="18">
        <f>'Formato 7 a)'!D17</f>
        <v>2163200</v>
      </c>
      <c r="S11" s="18">
        <f>'Formato 7 a)'!E17</f>
        <v>2249728</v>
      </c>
      <c r="T11" s="18">
        <f>'Formato 7 a)'!F17</f>
        <v>2339717.1200000001</v>
      </c>
      <c r="U11" s="18">
        <f>'Formato 7 a)'!G17</f>
        <v>2433305.8048</v>
      </c>
    </row>
    <row r="12" spans="1:21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211600000</v>
      </c>
      <c r="Q15" s="18">
        <f>'Formato 7 a)'!C22</f>
        <v>220064000</v>
      </c>
      <c r="R15" s="18">
        <f>'Formato 7 a)'!D22</f>
        <v>228866560</v>
      </c>
      <c r="S15" s="18">
        <f>'Formato 7 a)'!E22</f>
        <v>238021222.40000001</v>
      </c>
      <c r="T15" s="18">
        <f>'Formato 7 a)'!F22</f>
        <v>247542071.29600003</v>
      </c>
      <c r="U15" s="18">
        <f>'Formato 7 a)'!G22</f>
        <v>257443754.14784002</v>
      </c>
    </row>
    <row r="16" spans="1:21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181600000</v>
      </c>
      <c r="Q16" s="18">
        <f>'Formato 7 a)'!C23</f>
        <v>188864000</v>
      </c>
      <c r="R16" s="18">
        <f>'Formato 7 a)'!D23</f>
        <v>196418560</v>
      </c>
      <c r="S16" s="18">
        <f>'Formato 7 a)'!E23</f>
        <v>204275302.40000001</v>
      </c>
      <c r="T16" s="18">
        <f>'Formato 7 a)'!F23</f>
        <v>212446314.49600002</v>
      </c>
      <c r="U16" s="18">
        <f>'Formato 7 a)'!G23</f>
        <v>220944167.07584003</v>
      </c>
    </row>
    <row r="17" spans="1:21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30000000</v>
      </c>
      <c r="Q17" s="18">
        <f>'Formato 7 a)'!C24</f>
        <v>31200000</v>
      </c>
      <c r="R17" s="18">
        <f>'Formato 7 a)'!D24</f>
        <v>32448000</v>
      </c>
      <c r="S17" s="18">
        <f>'Formato 7 a)'!E24</f>
        <v>33745920</v>
      </c>
      <c r="T17" s="18">
        <f>'Formato 7 a)'!F24</f>
        <v>35095756.800000004</v>
      </c>
      <c r="U17" s="18">
        <f>'Formato 7 a)'!G24</f>
        <v>36499587.072000004</v>
      </c>
    </row>
    <row r="18" spans="1:21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430000000</v>
      </c>
      <c r="Q23" s="18">
        <f>'Formato 7 a)'!C32</f>
        <v>447200000</v>
      </c>
      <c r="R23" s="18">
        <f>'Formato 7 a)'!D32</f>
        <v>465088000</v>
      </c>
      <c r="S23" s="18">
        <f>'Formato 7 a)'!E32</f>
        <v>483691520</v>
      </c>
      <c r="T23" s="18">
        <f>'Formato 7 a)'!F32</f>
        <v>503039180.80000007</v>
      </c>
      <c r="U23" s="18">
        <f>'Formato 7 a)'!G32</f>
        <v>523160748.03200006</v>
      </c>
    </row>
    <row r="24" spans="1:21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>
      <c r="A28" s="3"/>
      <c r="P28" s="18"/>
      <c r="Q28" s="18"/>
      <c r="R28" s="18"/>
      <c r="S28" s="18"/>
      <c r="T28" s="18"/>
      <c r="U28" s="18"/>
    </row>
    <row r="29" spans="1:21">
      <c r="A29" s="3"/>
      <c r="P29" s="18"/>
      <c r="Q29" s="18"/>
      <c r="R29" s="18"/>
      <c r="S29" s="18"/>
      <c r="T29" s="18"/>
      <c r="U29" s="18"/>
    </row>
    <row r="30" spans="1:21">
      <c r="A30" s="3"/>
      <c r="P30" s="18"/>
      <c r="Q30" s="18"/>
      <c r="R30" s="18"/>
      <c r="S30" s="18"/>
      <c r="T30" s="18"/>
      <c r="U30" s="18"/>
    </row>
    <row r="31" spans="1:21">
      <c r="A31" s="3"/>
      <c r="P31" s="18"/>
      <c r="Q31" s="18"/>
      <c r="R31" s="18"/>
      <c r="S31" s="18"/>
      <c r="T31" s="18"/>
      <c r="U31" s="18"/>
    </row>
    <row r="32" spans="1:21">
      <c r="A32" s="3"/>
      <c r="P32" s="18"/>
      <c r="Q32" s="18"/>
      <c r="R32" s="18"/>
      <c r="S32" s="18"/>
      <c r="T32" s="18"/>
      <c r="U32" s="18"/>
    </row>
    <row r="33" spans="1:21">
      <c r="A33" s="3"/>
      <c r="P33" s="18"/>
      <c r="Q33" s="18"/>
      <c r="R33" s="18"/>
      <c r="S33" s="18"/>
      <c r="T33" s="18"/>
      <c r="U33" s="18"/>
    </row>
    <row r="34" spans="1:21">
      <c r="A34" s="3"/>
      <c r="P34" s="18"/>
      <c r="Q34" s="18"/>
      <c r="R34" s="18"/>
      <c r="S34" s="18"/>
      <c r="T34" s="18"/>
      <c r="U34" s="18"/>
    </row>
    <row r="35" spans="1:21">
      <c r="A35" s="3"/>
      <c r="P35" s="18"/>
      <c r="Q35" s="18"/>
      <c r="R35" s="18"/>
      <c r="S35" s="18"/>
      <c r="T35" s="18"/>
      <c r="U35" s="18"/>
    </row>
    <row r="36" spans="1:21">
      <c r="A36" s="3"/>
      <c r="P36" s="18"/>
      <c r="Q36" s="18"/>
      <c r="R36" s="18"/>
      <c r="S36" s="18"/>
      <c r="T36" s="18"/>
      <c r="U36" s="18"/>
    </row>
    <row r="37" spans="1:21">
      <c r="A37" s="3"/>
      <c r="P37" s="18"/>
      <c r="Q37" s="18"/>
      <c r="R37" s="18"/>
      <c r="S37" s="18"/>
      <c r="T37" s="18"/>
      <c r="U37" s="18"/>
    </row>
    <row r="38" spans="1:21">
      <c r="A38" s="3"/>
      <c r="P38" s="18"/>
      <c r="Q38" s="18"/>
      <c r="R38" s="18"/>
      <c r="S38" s="18"/>
      <c r="T38" s="18"/>
      <c r="U38" s="18"/>
    </row>
    <row r="39" spans="1:21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>
    <pageSetUpPr fitToPage="1"/>
  </sheetPr>
  <dimension ref="A1:G31"/>
  <sheetViews>
    <sheetView showGridLines="0" zoomScale="90" zoomScaleNormal="90" workbookViewId="0">
      <selection activeCell="E24" sqref="E24"/>
    </sheetView>
  </sheetViews>
  <sheetFormatPr baseColWidth="10" defaultColWidth="0" defaultRowHeight="15" zeroHeight="1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>
      <c r="A1" s="293" t="s">
        <v>443</v>
      </c>
      <c r="B1" s="293"/>
      <c r="C1" s="293"/>
      <c r="D1" s="293"/>
      <c r="E1" s="293"/>
      <c r="F1" s="293"/>
      <c r="G1" s="293"/>
    </row>
    <row r="2" spans="1:7" customFormat="1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 customFormat="1">
      <c r="A3" s="278" t="s">
        <v>444</v>
      </c>
      <c r="B3" s="279"/>
      <c r="C3" s="279"/>
      <c r="D3" s="279"/>
      <c r="E3" s="279"/>
      <c r="F3" s="279"/>
      <c r="G3" s="280"/>
    </row>
    <row r="4" spans="1:7" customFormat="1">
      <c r="A4" s="278" t="s">
        <v>118</v>
      </c>
      <c r="B4" s="279"/>
      <c r="C4" s="279"/>
      <c r="D4" s="279"/>
      <c r="E4" s="279"/>
      <c r="F4" s="279"/>
      <c r="G4" s="280"/>
    </row>
    <row r="5" spans="1:7" customFormat="1">
      <c r="A5" s="278" t="s">
        <v>415</v>
      </c>
      <c r="B5" s="279"/>
      <c r="C5" s="279"/>
      <c r="D5" s="279"/>
      <c r="E5" s="279"/>
      <c r="F5" s="279"/>
      <c r="G5" s="280"/>
    </row>
    <row r="6" spans="1:7" customFormat="1">
      <c r="A6" s="305" t="s">
        <v>3134</v>
      </c>
      <c r="B6" s="49">
        <f>ANIO1P</f>
        <v>2021</v>
      </c>
      <c r="C6" s="303" t="str">
        <f>ANIO2P</f>
        <v>2022 (d)</v>
      </c>
      <c r="D6" s="303" t="str">
        <f>ANIO3P</f>
        <v>2023 (d)</v>
      </c>
      <c r="E6" s="303" t="str">
        <f>ANIO4P</f>
        <v>2024 (d)</v>
      </c>
      <c r="F6" s="303" t="str">
        <f>ANIO5P</f>
        <v>2025 (d)</v>
      </c>
      <c r="G6" s="303" t="str">
        <f>ANIO6P</f>
        <v>2026 (d)</v>
      </c>
    </row>
    <row r="7" spans="1:7" customFormat="1" ht="48" customHeight="1">
      <c r="A7" s="306"/>
      <c r="B7" s="76" t="s">
        <v>3283</v>
      </c>
      <c r="C7" s="304"/>
      <c r="D7" s="304"/>
      <c r="E7" s="304"/>
      <c r="F7" s="304"/>
      <c r="G7" s="304"/>
    </row>
    <row r="8" spans="1:7">
      <c r="A8" s="50" t="s">
        <v>445</v>
      </c>
      <c r="B8" s="149">
        <f>SUM(B9:B17)</f>
        <v>218400000.00000003</v>
      </c>
      <c r="C8" s="149">
        <f t="shared" ref="C8:G8" si="0">SUM(C9:C17)</f>
        <v>227136000</v>
      </c>
      <c r="D8" s="149">
        <f t="shared" si="0"/>
        <v>236221440</v>
      </c>
      <c r="E8" s="149">
        <f t="shared" si="0"/>
        <v>245670297.60000002</v>
      </c>
      <c r="F8" s="149">
        <f t="shared" si="0"/>
        <v>255497109.50400001</v>
      </c>
      <c r="G8" s="149">
        <f t="shared" si="0"/>
        <v>265716993.88416004</v>
      </c>
    </row>
    <row r="9" spans="1:7">
      <c r="A9" s="51" t="s">
        <v>446</v>
      </c>
      <c r="B9" s="147">
        <v>108149443.45307818</v>
      </c>
      <c r="C9" s="147">
        <v>112475421.19120131</v>
      </c>
      <c r="D9" s="147">
        <v>116974438.03884937</v>
      </c>
      <c r="E9" s="147">
        <v>121653415.56040335</v>
      </c>
      <c r="F9" s="147">
        <v>126519552.18281949</v>
      </c>
      <c r="G9" s="147">
        <v>131580334.27013227</v>
      </c>
    </row>
    <row r="10" spans="1:7">
      <c r="A10" s="51" t="s">
        <v>447</v>
      </c>
      <c r="B10" s="147">
        <v>13216699.885116218</v>
      </c>
      <c r="C10" s="147">
        <v>13745367.880520867</v>
      </c>
      <c r="D10" s="147">
        <v>14295182.595741702</v>
      </c>
      <c r="E10" s="147">
        <v>14866989.89957137</v>
      </c>
      <c r="F10" s="147">
        <v>15461669.495554226</v>
      </c>
      <c r="G10" s="147">
        <v>16080136.275376394</v>
      </c>
    </row>
    <row r="11" spans="1:7">
      <c r="A11" s="51" t="s">
        <v>448</v>
      </c>
      <c r="B11" s="147">
        <v>42309169.606159642</v>
      </c>
      <c r="C11" s="147">
        <v>44001536.390406027</v>
      </c>
      <c r="D11" s="147">
        <v>45761597.846022271</v>
      </c>
      <c r="E11" s="147">
        <v>47592061.759863161</v>
      </c>
      <c r="F11" s="147">
        <v>49495744.23025769</v>
      </c>
      <c r="G11" s="147">
        <v>51475573.999467999</v>
      </c>
    </row>
    <row r="12" spans="1:7">
      <c r="A12" s="51" t="s">
        <v>449</v>
      </c>
      <c r="B12" s="147">
        <v>40037663.67093534</v>
      </c>
      <c r="C12" s="147">
        <v>41639170.217772752</v>
      </c>
      <c r="D12" s="147">
        <v>43304737.026483662</v>
      </c>
      <c r="E12" s="147">
        <v>45036926.507543012</v>
      </c>
      <c r="F12" s="147">
        <v>46838403.567844734</v>
      </c>
      <c r="G12" s="147">
        <v>48711939.710558526</v>
      </c>
    </row>
    <row r="13" spans="1:7">
      <c r="A13" s="51" t="s">
        <v>450</v>
      </c>
      <c r="B13" s="147">
        <v>5060419.114785308</v>
      </c>
      <c r="C13" s="147">
        <v>5262835.8793767206</v>
      </c>
      <c r="D13" s="147">
        <v>5473349.3145517893</v>
      </c>
      <c r="E13" s="147">
        <v>5692283.2871338613</v>
      </c>
      <c r="F13" s="147">
        <v>5919974.6186192157</v>
      </c>
      <c r="G13" s="147">
        <v>6156773.6033639843</v>
      </c>
    </row>
    <row r="14" spans="1:7">
      <c r="A14" s="51" t="s">
        <v>451</v>
      </c>
      <c r="B14" s="147">
        <v>9421782.9024800826</v>
      </c>
      <c r="C14" s="147">
        <v>9798654.2185792867</v>
      </c>
      <c r="D14" s="147">
        <v>10190600.387322459</v>
      </c>
      <c r="E14" s="147">
        <v>10598224.402815359</v>
      </c>
      <c r="F14" s="147">
        <v>11022153.378927974</v>
      </c>
      <c r="G14" s="147">
        <v>11463039.514085094</v>
      </c>
    </row>
    <row r="15" spans="1:7">
      <c r="A15" s="51" t="s">
        <v>452</v>
      </c>
      <c r="B15" s="147">
        <v>0</v>
      </c>
      <c r="C15" s="147">
        <v>0</v>
      </c>
      <c r="D15" s="147">
        <v>0</v>
      </c>
      <c r="E15" s="147">
        <v>0</v>
      </c>
      <c r="F15" s="147">
        <v>0</v>
      </c>
      <c r="G15" s="147">
        <v>0</v>
      </c>
    </row>
    <row r="16" spans="1:7">
      <c r="A16" s="51" t="s">
        <v>453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>
      <c r="A17" s="51" t="s">
        <v>454</v>
      </c>
      <c r="B17" s="147">
        <v>204821.36744521916</v>
      </c>
      <c r="C17" s="147">
        <v>213014.22214302793</v>
      </c>
      <c r="D17" s="147">
        <v>221534.79102874905</v>
      </c>
      <c r="E17" s="147">
        <v>230396.18266989902</v>
      </c>
      <c r="F17" s="147">
        <v>239612.02997669499</v>
      </c>
      <c r="G17" s="147">
        <v>249196.5111757628</v>
      </c>
    </row>
    <row r="18" spans="1:7">
      <c r="A18" s="77"/>
      <c r="B18" s="52"/>
      <c r="C18" s="52"/>
      <c r="D18" s="52"/>
      <c r="E18" s="52"/>
      <c r="F18" s="52"/>
      <c r="G18" s="52"/>
    </row>
    <row r="19" spans="1:7">
      <c r="A19" s="53" t="s">
        <v>455</v>
      </c>
      <c r="B19" s="153">
        <f>SUM(B20:B28)</f>
        <v>211600000</v>
      </c>
      <c r="C19" s="153">
        <f>SUM(C20:C28)</f>
        <v>220064000.00000003</v>
      </c>
      <c r="D19" s="153">
        <f t="shared" ref="D19:G19" si="1">SUM(D20:D28)</f>
        <v>228866560.00000003</v>
      </c>
      <c r="E19" s="153">
        <f t="shared" si="1"/>
        <v>238021222.40000004</v>
      </c>
      <c r="F19" s="153">
        <f t="shared" si="1"/>
        <v>247542071.29600009</v>
      </c>
      <c r="G19" s="153">
        <f t="shared" si="1"/>
        <v>257443754.14784005</v>
      </c>
    </row>
    <row r="20" spans="1:7">
      <c r="A20" s="51" t="s">
        <v>446</v>
      </c>
      <c r="B20" s="147">
        <v>58432403.861204825</v>
      </c>
      <c r="C20" s="147">
        <v>60769700.015653022</v>
      </c>
      <c r="D20" s="147">
        <v>63200488.016279146</v>
      </c>
      <c r="E20" s="147">
        <v>65728507.536930315</v>
      </c>
      <c r="F20" s="147">
        <v>68357647.838407531</v>
      </c>
      <c r="G20" s="147">
        <v>71091953.751943842</v>
      </c>
    </row>
    <row r="21" spans="1:7">
      <c r="A21" s="51" t="s">
        <v>447</v>
      </c>
      <c r="B21" s="147">
        <v>15525831.325301206</v>
      </c>
      <c r="C21" s="147">
        <v>16146864.578313254</v>
      </c>
      <c r="D21" s="147">
        <v>16792739.161445785</v>
      </c>
      <c r="E21" s="147">
        <v>17464448.727903616</v>
      </c>
      <c r="F21" s="147">
        <v>18163026.67701976</v>
      </c>
      <c r="G21" s="147">
        <v>18889547.744100552</v>
      </c>
    </row>
    <row r="22" spans="1:7">
      <c r="A22" s="51" t="s">
        <v>448</v>
      </c>
      <c r="B22" s="147">
        <v>13572992.771084338</v>
      </c>
      <c r="C22" s="147">
        <v>14115912.481927712</v>
      </c>
      <c r="D22" s="147">
        <v>14680548.981204821</v>
      </c>
      <c r="E22" s="147">
        <v>15267770.940453013</v>
      </c>
      <c r="F22" s="147">
        <v>15878481.778071135</v>
      </c>
      <c r="G22" s="147">
        <v>16513621.049193982</v>
      </c>
    </row>
    <row r="23" spans="1:7">
      <c r="A23" s="51" t="s">
        <v>449</v>
      </c>
      <c r="B23" s="147">
        <v>101975.90361445783</v>
      </c>
      <c r="C23" s="147">
        <v>106054.93975903615</v>
      </c>
      <c r="D23" s="147">
        <v>110297.1373493976</v>
      </c>
      <c r="E23" s="147">
        <v>114709.0228433735</v>
      </c>
      <c r="F23" s="147">
        <v>119297.38375710844</v>
      </c>
      <c r="G23" s="147">
        <v>124069.27910739278</v>
      </c>
    </row>
    <row r="24" spans="1:7">
      <c r="A24" s="51" t="s">
        <v>450</v>
      </c>
      <c r="B24" s="147">
        <v>7808957.9462939771</v>
      </c>
      <c r="C24" s="147">
        <v>8121316.2641457366</v>
      </c>
      <c r="D24" s="147">
        <v>8446168.9147115666</v>
      </c>
      <c r="E24" s="147">
        <v>8784015.6713000294</v>
      </c>
      <c r="F24" s="147">
        <v>9135376.2981520314</v>
      </c>
      <c r="G24" s="147">
        <v>9500791.3500781134</v>
      </c>
    </row>
    <row r="25" spans="1:7">
      <c r="A25" s="51" t="s">
        <v>451</v>
      </c>
      <c r="B25" s="147">
        <v>113193253.0120482</v>
      </c>
      <c r="C25" s="147">
        <v>117720983.13253014</v>
      </c>
      <c r="D25" s="147">
        <v>122429822.45783135</v>
      </c>
      <c r="E25" s="147">
        <v>127327015.35614461</v>
      </c>
      <c r="F25" s="147">
        <v>132420095.97039039</v>
      </c>
      <c r="G25" s="147">
        <v>137716899.80920601</v>
      </c>
    </row>
    <row r="26" spans="1:7">
      <c r="A26" s="51" t="s">
        <v>452</v>
      </c>
      <c r="B26" s="147">
        <v>0</v>
      </c>
      <c r="C26" s="147">
        <v>0</v>
      </c>
      <c r="D26" s="147">
        <v>0</v>
      </c>
      <c r="E26" s="147">
        <v>0</v>
      </c>
      <c r="F26" s="147">
        <v>0</v>
      </c>
      <c r="G26" s="147">
        <v>0</v>
      </c>
    </row>
    <row r="27" spans="1:7">
      <c r="A27" s="51" t="s">
        <v>456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</row>
    <row r="28" spans="1:7">
      <c r="A28" s="51" t="s">
        <v>454</v>
      </c>
      <c r="B28" s="147">
        <v>2964585.1804530118</v>
      </c>
      <c r="C28" s="147">
        <v>3083168.5876711323</v>
      </c>
      <c r="D28" s="147">
        <v>3206495.3311779778</v>
      </c>
      <c r="E28" s="147">
        <v>3334755.1444250969</v>
      </c>
      <c r="F28" s="147">
        <v>3468145.3502021008</v>
      </c>
      <c r="G28" s="147">
        <v>3606871.1642101849</v>
      </c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3" t="s">
        <v>457</v>
      </c>
      <c r="B30" s="153">
        <f t="shared" ref="B30:G30" si="2">B8+B19</f>
        <v>430000000</v>
      </c>
      <c r="C30" s="153">
        <f t="shared" si="2"/>
        <v>447200000</v>
      </c>
      <c r="D30" s="153">
        <f t="shared" si="2"/>
        <v>465088000</v>
      </c>
      <c r="E30" s="153">
        <f t="shared" si="2"/>
        <v>483691520.00000006</v>
      </c>
      <c r="F30" s="153">
        <f t="shared" si="2"/>
        <v>503039180.80000007</v>
      </c>
      <c r="G30" s="153">
        <f t="shared" si="2"/>
        <v>523160748.03200006</v>
      </c>
    </row>
    <row r="31" spans="1:7">
      <c r="A31" s="56"/>
      <c r="B31" s="56"/>
      <c r="C31" s="56"/>
      <c r="D31" s="56"/>
      <c r="E31" s="56"/>
      <c r="F31" s="56"/>
      <c r="G31" s="56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218400000.00000003</v>
      </c>
      <c r="Q2" s="18">
        <f>'Formato 7 b)'!C8</f>
        <v>227136000</v>
      </c>
      <c r="R2" s="18">
        <f>'Formato 7 b)'!D8</f>
        <v>236221440</v>
      </c>
      <c r="S2" s="18">
        <f>'Formato 7 b)'!E8</f>
        <v>245670297.60000002</v>
      </c>
      <c r="T2" s="18">
        <f>'Formato 7 b)'!F8</f>
        <v>255497109.50400001</v>
      </c>
      <c r="U2" s="18">
        <f>'Formato 7 b)'!G8</f>
        <v>265716993.88416004</v>
      </c>
    </row>
    <row r="3" spans="1:21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108149443.45307818</v>
      </c>
      <c r="Q3" s="18">
        <f>'Formato 7 b)'!C9</f>
        <v>112475421.19120131</v>
      </c>
      <c r="R3" s="18">
        <f>'Formato 7 b)'!D9</f>
        <v>116974438.03884937</v>
      </c>
      <c r="S3" s="18">
        <f>'Formato 7 b)'!E9</f>
        <v>121653415.56040335</v>
      </c>
      <c r="T3" s="18">
        <f>'Formato 7 b)'!F9</f>
        <v>126519552.18281949</v>
      </c>
      <c r="U3" s="18">
        <f>'Formato 7 b)'!G9</f>
        <v>131580334.27013227</v>
      </c>
    </row>
    <row r="4" spans="1:21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13216699.885116218</v>
      </c>
      <c r="Q4" s="18">
        <f>'Formato 7 b)'!C10</f>
        <v>13745367.880520867</v>
      </c>
      <c r="R4" s="18">
        <f>'Formato 7 b)'!D10</f>
        <v>14295182.595741702</v>
      </c>
      <c r="S4" s="18">
        <f>'Formato 7 b)'!E10</f>
        <v>14866989.89957137</v>
      </c>
      <c r="T4" s="18">
        <f>'Formato 7 b)'!F10</f>
        <v>15461669.495554226</v>
      </c>
      <c r="U4" s="18">
        <f>'Formato 7 b)'!G10</f>
        <v>16080136.275376394</v>
      </c>
    </row>
    <row r="5" spans="1:21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42309169.606159642</v>
      </c>
      <c r="Q5" s="18">
        <f>'Formato 7 b)'!C11</f>
        <v>44001536.390406027</v>
      </c>
      <c r="R5" s="18">
        <f>'Formato 7 b)'!D11</f>
        <v>45761597.846022271</v>
      </c>
      <c r="S5" s="18">
        <f>'Formato 7 b)'!E11</f>
        <v>47592061.759863161</v>
      </c>
      <c r="T5" s="18">
        <f>'Formato 7 b)'!F11</f>
        <v>49495744.23025769</v>
      </c>
      <c r="U5" s="18">
        <f>'Formato 7 b)'!G11</f>
        <v>51475573.999467999</v>
      </c>
    </row>
    <row r="6" spans="1:21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40037663.67093534</v>
      </c>
      <c r="Q6" s="18">
        <f>'Formato 7 b)'!C12</f>
        <v>41639170.217772752</v>
      </c>
      <c r="R6" s="18">
        <f>'Formato 7 b)'!D12</f>
        <v>43304737.026483662</v>
      </c>
      <c r="S6" s="18">
        <f>'Formato 7 b)'!E12</f>
        <v>45036926.507543012</v>
      </c>
      <c r="T6" s="18">
        <f>'Formato 7 b)'!F12</f>
        <v>46838403.567844734</v>
      </c>
      <c r="U6" s="18">
        <f>'Formato 7 b)'!G12</f>
        <v>48711939.710558526</v>
      </c>
    </row>
    <row r="7" spans="1:21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5060419.114785308</v>
      </c>
      <c r="Q7" s="18">
        <f>'Formato 7 b)'!C13</f>
        <v>5262835.8793767206</v>
      </c>
      <c r="R7" s="18">
        <f>'Formato 7 b)'!D13</f>
        <v>5473349.3145517893</v>
      </c>
      <c r="S7" s="18">
        <f>'Formato 7 b)'!E13</f>
        <v>5692283.2871338613</v>
      </c>
      <c r="T7" s="18">
        <f>'Formato 7 b)'!F13</f>
        <v>5919974.6186192157</v>
      </c>
      <c r="U7" s="18">
        <f>'Formato 7 b)'!G13</f>
        <v>6156773.6033639843</v>
      </c>
    </row>
    <row r="8" spans="1:21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9421782.9024800826</v>
      </c>
      <c r="Q8" s="18">
        <f>'Formato 7 b)'!C14</f>
        <v>9798654.2185792867</v>
      </c>
      <c r="R8" s="18">
        <f>'Formato 7 b)'!D14</f>
        <v>10190600.387322459</v>
      </c>
      <c r="S8" s="18">
        <f>'Formato 7 b)'!E14</f>
        <v>10598224.402815359</v>
      </c>
      <c r="T8" s="18">
        <f>'Formato 7 b)'!F14</f>
        <v>11022153.378927974</v>
      </c>
      <c r="U8" s="18">
        <f>'Formato 7 b)'!G14</f>
        <v>11463039.514085094</v>
      </c>
    </row>
    <row r="9" spans="1:21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204821.36744521916</v>
      </c>
      <c r="Q11" s="18">
        <f>'Formato 7 b)'!C17</f>
        <v>213014.22214302793</v>
      </c>
      <c r="R11" s="18">
        <f>'Formato 7 b)'!D17</f>
        <v>221534.79102874905</v>
      </c>
      <c r="S11" s="18">
        <f>'Formato 7 b)'!E17</f>
        <v>230396.18266989902</v>
      </c>
      <c r="T11" s="18">
        <f>'Formato 7 b)'!F17</f>
        <v>239612.02997669499</v>
      </c>
      <c r="U11" s="18">
        <f>'Formato 7 b)'!G17</f>
        <v>249196.5111757628</v>
      </c>
    </row>
    <row r="12" spans="1:21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211600000</v>
      </c>
      <c r="Q12" s="18">
        <f>'Formato 7 b)'!C19</f>
        <v>220064000.00000003</v>
      </c>
      <c r="R12" s="18">
        <f>'Formato 7 b)'!D19</f>
        <v>228866560.00000003</v>
      </c>
      <c r="S12" s="18">
        <f>'Formato 7 b)'!E19</f>
        <v>238021222.40000004</v>
      </c>
      <c r="T12" s="18">
        <f>'Formato 7 b)'!F19</f>
        <v>247542071.29600009</v>
      </c>
      <c r="U12" s="18">
        <f>'Formato 7 b)'!G19</f>
        <v>257443754.14784005</v>
      </c>
    </row>
    <row r="13" spans="1:21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58432403.861204825</v>
      </c>
      <c r="Q13" s="18">
        <f>'Formato 7 b)'!C20</f>
        <v>60769700.015653022</v>
      </c>
      <c r="R13" s="18">
        <f>'Formato 7 b)'!D20</f>
        <v>63200488.016279146</v>
      </c>
      <c r="S13" s="18">
        <f>'Formato 7 b)'!E20</f>
        <v>65728507.536930315</v>
      </c>
      <c r="T13" s="18">
        <f>'Formato 7 b)'!F20</f>
        <v>68357647.838407531</v>
      </c>
      <c r="U13" s="18">
        <f>'Formato 7 b)'!G20</f>
        <v>71091953.751943842</v>
      </c>
    </row>
    <row r="14" spans="1:21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15525831.325301206</v>
      </c>
      <c r="Q14" s="18">
        <f>'Formato 7 b)'!C21</f>
        <v>16146864.578313254</v>
      </c>
      <c r="R14" s="18">
        <f>'Formato 7 b)'!D21</f>
        <v>16792739.161445785</v>
      </c>
      <c r="S14" s="18">
        <f>'Formato 7 b)'!E21</f>
        <v>17464448.727903616</v>
      </c>
      <c r="T14" s="18">
        <f>'Formato 7 b)'!F21</f>
        <v>18163026.67701976</v>
      </c>
      <c r="U14" s="18">
        <f>'Formato 7 b)'!G21</f>
        <v>18889547.744100552</v>
      </c>
    </row>
    <row r="15" spans="1:21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13572992.771084338</v>
      </c>
      <c r="Q15" s="18">
        <f>'Formato 7 b)'!C22</f>
        <v>14115912.481927712</v>
      </c>
      <c r="R15" s="18">
        <f>'Formato 7 b)'!D22</f>
        <v>14680548.981204821</v>
      </c>
      <c r="S15" s="18">
        <f>'Formato 7 b)'!E22</f>
        <v>15267770.940453013</v>
      </c>
      <c r="T15" s="18">
        <f>'Formato 7 b)'!F22</f>
        <v>15878481.778071135</v>
      </c>
      <c r="U15" s="18">
        <f>'Formato 7 b)'!G22</f>
        <v>16513621.049193982</v>
      </c>
    </row>
    <row r="16" spans="1:21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101975.90361445783</v>
      </c>
      <c r="Q16" s="18">
        <f>'Formato 7 b)'!C23</f>
        <v>106054.93975903615</v>
      </c>
      <c r="R16" s="18">
        <f>'Formato 7 b)'!D23</f>
        <v>110297.1373493976</v>
      </c>
      <c r="S16" s="18">
        <f>'Formato 7 b)'!E23</f>
        <v>114709.0228433735</v>
      </c>
      <c r="T16" s="18">
        <f>'Formato 7 b)'!F23</f>
        <v>119297.38375710844</v>
      </c>
      <c r="U16" s="18">
        <f>'Formato 7 b)'!G23</f>
        <v>124069.27910739278</v>
      </c>
    </row>
    <row r="17" spans="1:21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7808957.9462939771</v>
      </c>
      <c r="Q17" s="18">
        <f>'Formato 7 b)'!C24</f>
        <v>8121316.2641457366</v>
      </c>
      <c r="R17" s="18">
        <f>'Formato 7 b)'!D24</f>
        <v>8446168.9147115666</v>
      </c>
      <c r="S17" s="18">
        <f>'Formato 7 b)'!E24</f>
        <v>8784015.6713000294</v>
      </c>
      <c r="T17" s="18">
        <f>'Formato 7 b)'!F24</f>
        <v>9135376.2981520314</v>
      </c>
      <c r="U17" s="18">
        <f>'Formato 7 b)'!G24</f>
        <v>9500791.3500781134</v>
      </c>
    </row>
    <row r="18" spans="1:21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113193253.0120482</v>
      </c>
      <c r="Q18" s="18">
        <f>'Formato 7 b)'!C25</f>
        <v>117720983.13253014</v>
      </c>
      <c r="R18" s="18">
        <f>'Formato 7 b)'!D25</f>
        <v>122429822.45783135</v>
      </c>
      <c r="S18" s="18">
        <f>'Formato 7 b)'!E25</f>
        <v>127327015.35614461</v>
      </c>
      <c r="T18" s="18">
        <f>'Formato 7 b)'!F25</f>
        <v>132420095.97039039</v>
      </c>
      <c r="U18" s="18">
        <f>'Formato 7 b)'!G25</f>
        <v>137716899.80920601</v>
      </c>
    </row>
    <row r="19" spans="1:21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2964585.1804530118</v>
      </c>
      <c r="Q21" s="18">
        <f>'Formato 7 b)'!C28</f>
        <v>3083168.5876711323</v>
      </c>
      <c r="R21" s="18">
        <f>'Formato 7 b)'!D28</f>
        <v>3206495.3311779778</v>
      </c>
      <c r="S21" s="18">
        <f>'Formato 7 b)'!E28</f>
        <v>3334755.1444250969</v>
      </c>
      <c r="T21" s="18">
        <f>'Formato 7 b)'!F28</f>
        <v>3468145.3502021008</v>
      </c>
      <c r="U21" s="18">
        <f>'Formato 7 b)'!G28</f>
        <v>3606871.1642101849</v>
      </c>
    </row>
    <row r="22" spans="1:21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430000000</v>
      </c>
      <c r="Q22" s="18">
        <f>'Formato 7 b)'!C30</f>
        <v>447200000</v>
      </c>
      <c r="R22" s="18">
        <f>'Formato 7 b)'!D30</f>
        <v>465088000</v>
      </c>
      <c r="S22" s="18">
        <f>'Formato 7 b)'!E30</f>
        <v>483691520.00000006</v>
      </c>
      <c r="T22" s="18">
        <f>'Formato 7 b)'!F30</f>
        <v>503039180.80000007</v>
      </c>
      <c r="U22" s="18">
        <f>'Formato 7 b)'!G30</f>
        <v>523160748.03200006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activeCell="G36" activeCellId="1" sqref="G31 G36"/>
    </sheetView>
  </sheetViews>
  <sheetFormatPr baseColWidth="10" defaultColWidth="0" defaultRowHeight="15" zeroHeight="1"/>
  <cols>
    <col min="1" max="1" width="88.140625" customWidth="1"/>
    <col min="2" max="7" width="20.7109375" customWidth="1"/>
    <col min="8" max="16384" width="10.85546875" hidden="1"/>
  </cols>
  <sheetData>
    <row r="1" spans="1:7" s="79" customFormat="1" ht="37.5" customHeight="1">
      <c r="A1" s="293" t="s">
        <v>458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459</v>
      </c>
      <c r="B3" s="279"/>
      <c r="C3" s="279"/>
      <c r="D3" s="279"/>
      <c r="E3" s="279"/>
      <c r="F3" s="279"/>
      <c r="G3" s="280"/>
    </row>
    <row r="4" spans="1:7">
      <c r="A4" s="284" t="s">
        <v>118</v>
      </c>
      <c r="B4" s="285"/>
      <c r="C4" s="285"/>
      <c r="D4" s="285"/>
      <c r="E4" s="285"/>
      <c r="F4" s="285"/>
      <c r="G4" s="286"/>
    </row>
    <row r="5" spans="1:7">
      <c r="A5" s="310" t="s">
        <v>3280</v>
      </c>
      <c r="B5" s="308" t="str">
        <f>ANIO5R</f>
        <v>2015 ¹ (c)</v>
      </c>
      <c r="C5" s="308" t="str">
        <f>ANIO4R</f>
        <v>2016 ¹ (c)</v>
      </c>
      <c r="D5" s="308" t="str">
        <f>ANIO3R</f>
        <v>2017 ¹ (c)</v>
      </c>
      <c r="E5" s="308" t="str">
        <f>ANIO2R</f>
        <v>2018 ¹ (c)</v>
      </c>
      <c r="F5" s="308" t="str">
        <f>ANIO1R</f>
        <v>2019 ¹ (c)</v>
      </c>
      <c r="G5" s="49">
        <f>ANIO_INFORME</f>
        <v>2020</v>
      </c>
    </row>
    <row r="6" spans="1:7" ht="32.1" customHeight="1">
      <c r="A6" s="311"/>
      <c r="B6" s="309"/>
      <c r="C6" s="309"/>
      <c r="D6" s="309"/>
      <c r="E6" s="309"/>
      <c r="F6" s="309"/>
      <c r="G6" s="76" t="s">
        <v>3286</v>
      </c>
    </row>
    <row r="7" spans="1:7">
      <c r="A7" s="50" t="s">
        <v>460</v>
      </c>
      <c r="B7" s="159">
        <f t="shared" ref="B7:G7" si="0">SUM(B8:B19)</f>
        <v>154959780.27999997</v>
      </c>
      <c r="C7" s="159">
        <f t="shared" si="0"/>
        <v>175786371.61000001</v>
      </c>
      <c r="D7" s="159">
        <f t="shared" si="0"/>
        <v>187988678.62000003</v>
      </c>
      <c r="E7" s="159">
        <f t="shared" si="0"/>
        <v>198541775.07999998</v>
      </c>
      <c r="F7" s="159">
        <f t="shared" si="0"/>
        <v>211540540.31</v>
      </c>
      <c r="G7" s="159">
        <f t="shared" si="0"/>
        <v>220889540.41999999</v>
      </c>
    </row>
    <row r="8" spans="1:7">
      <c r="A8" s="51" t="s">
        <v>461</v>
      </c>
      <c r="B8" s="156">
        <v>15001560.93</v>
      </c>
      <c r="C8" s="157">
        <v>15040551.369999999</v>
      </c>
      <c r="D8" s="156">
        <v>17418028.440000001</v>
      </c>
      <c r="E8" s="157">
        <v>17265944.629999999</v>
      </c>
      <c r="F8" s="158">
        <v>18726958.239999998</v>
      </c>
      <c r="G8" s="198">
        <f>'Formato 5'!E9</f>
        <v>21373691.57</v>
      </c>
    </row>
    <row r="9" spans="1:7">
      <c r="A9" s="51" t="s">
        <v>462</v>
      </c>
      <c r="B9" s="156">
        <v>0</v>
      </c>
      <c r="C9" s="157">
        <v>0</v>
      </c>
      <c r="D9" s="156">
        <v>0</v>
      </c>
      <c r="E9" s="157">
        <v>0</v>
      </c>
      <c r="F9" s="158">
        <v>0</v>
      </c>
      <c r="G9" s="198">
        <f>'Formato 5'!E10</f>
        <v>0</v>
      </c>
    </row>
    <row r="10" spans="1:7">
      <c r="A10" s="51" t="s">
        <v>463</v>
      </c>
      <c r="B10" s="156">
        <v>142005</v>
      </c>
      <c r="C10" s="157">
        <v>187717</v>
      </c>
      <c r="D10" s="156">
        <v>304400</v>
      </c>
      <c r="E10" s="157">
        <v>5738426.1200000001</v>
      </c>
      <c r="F10" s="158">
        <v>1569712.75</v>
      </c>
      <c r="G10" s="198">
        <f>'Formato 5'!E11</f>
        <v>7014161.5099999998</v>
      </c>
    </row>
    <row r="11" spans="1:7">
      <c r="A11" s="51" t="s">
        <v>464</v>
      </c>
      <c r="B11" s="156">
        <v>11396868.09</v>
      </c>
      <c r="C11" s="157">
        <v>20329496.73</v>
      </c>
      <c r="D11" s="156">
        <v>23896599.329999998</v>
      </c>
      <c r="E11" s="157">
        <v>23801553.41</v>
      </c>
      <c r="F11" s="158">
        <v>24094063.550000001</v>
      </c>
      <c r="G11" s="198">
        <f>'Formato 5'!E12</f>
        <v>25379899.210000001</v>
      </c>
    </row>
    <row r="12" spans="1:7">
      <c r="A12" s="51" t="s">
        <v>465</v>
      </c>
      <c r="B12" s="156">
        <v>2187891.75</v>
      </c>
      <c r="C12" s="157">
        <v>2751825.94</v>
      </c>
      <c r="D12" s="156">
        <v>3596206.82</v>
      </c>
      <c r="E12" s="157">
        <v>4109665.89</v>
      </c>
      <c r="F12" s="158">
        <v>4584706.93</v>
      </c>
      <c r="G12" s="198">
        <f>'Formato 5'!E13</f>
        <v>3597372</v>
      </c>
    </row>
    <row r="13" spans="1:7">
      <c r="A13" s="54" t="s">
        <v>466</v>
      </c>
      <c r="B13" s="156">
        <v>2103030.7200000002</v>
      </c>
      <c r="C13" s="157">
        <v>2643629.5099999998</v>
      </c>
      <c r="D13" s="156">
        <v>1771060.76</v>
      </c>
      <c r="E13" s="157">
        <v>1598221.26</v>
      </c>
      <c r="F13" s="158">
        <v>2322233.85</v>
      </c>
      <c r="G13" s="198">
        <f>'Formato 5'!E14</f>
        <v>2073205.72</v>
      </c>
    </row>
    <row r="14" spans="1:7">
      <c r="A14" s="51" t="s">
        <v>467</v>
      </c>
      <c r="B14" s="156">
        <v>0</v>
      </c>
      <c r="C14" s="157">
        <v>0</v>
      </c>
      <c r="D14" s="156">
        <v>0</v>
      </c>
      <c r="E14" s="157">
        <v>0</v>
      </c>
      <c r="F14" s="158">
        <v>0</v>
      </c>
      <c r="G14" s="198">
        <f>'Formato 5'!E15</f>
        <v>0</v>
      </c>
    </row>
    <row r="15" spans="1:7">
      <c r="A15" s="51" t="s">
        <v>468</v>
      </c>
      <c r="B15" s="156">
        <v>108760072.39999999</v>
      </c>
      <c r="C15" s="157">
        <v>123127586.30000001</v>
      </c>
      <c r="D15" s="156">
        <v>133446883.19000001</v>
      </c>
      <c r="E15" s="157">
        <v>141704600.88</v>
      </c>
      <c r="F15" s="158">
        <v>157700128.43000001</v>
      </c>
      <c r="G15" s="198">
        <f>'Formato 5'!E16</f>
        <v>159151472.81</v>
      </c>
    </row>
    <row r="16" spans="1:7">
      <c r="A16" s="51" t="s">
        <v>469</v>
      </c>
      <c r="B16" s="156">
        <v>1951515.7599999998</v>
      </c>
      <c r="C16" s="157">
        <v>2406384.89</v>
      </c>
      <c r="D16" s="156">
        <v>2715618.94</v>
      </c>
      <c r="E16" s="157">
        <v>2858362.89</v>
      </c>
      <c r="F16" s="158">
        <v>2542736.56</v>
      </c>
      <c r="G16" s="198">
        <f>'Formato 5'!E28</f>
        <v>2299737.6</v>
      </c>
    </row>
    <row r="17" spans="1:7">
      <c r="A17" s="51" t="s">
        <v>3290</v>
      </c>
      <c r="B17" s="156">
        <v>0</v>
      </c>
      <c r="C17" s="157">
        <v>0</v>
      </c>
      <c r="D17" s="156">
        <v>0</v>
      </c>
      <c r="E17" s="157">
        <v>0</v>
      </c>
      <c r="F17" s="157">
        <v>0</v>
      </c>
      <c r="G17" s="198">
        <f>'Formato 5'!E34</f>
        <v>0</v>
      </c>
    </row>
    <row r="18" spans="1:7">
      <c r="A18" s="51" t="s">
        <v>470</v>
      </c>
      <c r="B18" s="156">
        <v>3936848.66</v>
      </c>
      <c r="C18" s="157">
        <v>2953816.31</v>
      </c>
      <c r="D18" s="156">
        <v>2739878.15</v>
      </c>
      <c r="E18" s="157">
        <v>1465000</v>
      </c>
      <c r="F18" s="157">
        <v>0</v>
      </c>
      <c r="G18" s="157">
        <v>0</v>
      </c>
    </row>
    <row r="19" spans="1:7">
      <c r="A19" s="51" t="s">
        <v>471</v>
      </c>
      <c r="B19" s="156">
        <v>9479986.9699999988</v>
      </c>
      <c r="C19" s="157">
        <v>6345363.5600000005</v>
      </c>
      <c r="D19" s="156">
        <v>2100002.9900000002</v>
      </c>
      <c r="E19" s="157">
        <v>0</v>
      </c>
      <c r="F19" s="157">
        <v>0</v>
      </c>
      <c r="G19" s="157">
        <v>0</v>
      </c>
    </row>
    <row r="20" spans="1:7">
      <c r="A20" s="52"/>
      <c r="B20" s="52"/>
      <c r="C20" s="52"/>
      <c r="D20" s="52"/>
      <c r="E20" s="52"/>
      <c r="F20" s="52"/>
      <c r="G20" s="52"/>
    </row>
    <row r="21" spans="1:7">
      <c r="A21" s="53" t="s">
        <v>477</v>
      </c>
      <c r="B21" s="154">
        <f t="shared" ref="B21:G21" si="1">SUM(B22:B26)</f>
        <v>232956323.80000001</v>
      </c>
      <c r="C21" s="154">
        <f t="shared" si="1"/>
        <v>258165757.25999999</v>
      </c>
      <c r="D21" s="154">
        <f t="shared" si="1"/>
        <v>233008331.42000002</v>
      </c>
      <c r="E21" s="154">
        <f t="shared" si="1"/>
        <v>198643279.28</v>
      </c>
      <c r="F21" s="154">
        <f t="shared" si="1"/>
        <v>203373210.88</v>
      </c>
      <c r="G21" s="211">
        <f t="shared" si="1"/>
        <v>257342398.03</v>
      </c>
    </row>
    <row r="22" spans="1:7">
      <c r="A22" s="51" t="s">
        <v>472</v>
      </c>
      <c r="B22" s="156">
        <v>134469574</v>
      </c>
      <c r="C22" s="157">
        <v>139626306</v>
      </c>
      <c r="D22" s="157">
        <v>151367358</v>
      </c>
      <c r="E22" s="160">
        <f>73102389+85477569</f>
        <v>158579958</v>
      </c>
      <c r="F22" s="161">
        <v>177540275</v>
      </c>
      <c r="G22" s="198">
        <f>'Formato 5'!E45</f>
        <v>182515767</v>
      </c>
    </row>
    <row r="23" spans="1:7">
      <c r="A23" s="51" t="s">
        <v>473</v>
      </c>
      <c r="B23" s="156">
        <v>33020786.050000001</v>
      </c>
      <c r="C23" s="157">
        <v>72269216.909999996</v>
      </c>
      <c r="D23" s="157">
        <v>77474589.400000006</v>
      </c>
      <c r="E23" s="160">
        <f>8420670.41+30001009.81-1465000</f>
        <v>36956680.219999999</v>
      </c>
      <c r="F23" s="158">
        <v>22019145.240000002</v>
      </c>
      <c r="G23" s="198">
        <f>'Formato 5'!E54</f>
        <v>72368205.620000005</v>
      </c>
    </row>
    <row r="24" spans="1:7">
      <c r="A24" s="51" t="s">
        <v>474</v>
      </c>
      <c r="B24" s="156">
        <v>0</v>
      </c>
      <c r="C24" s="157">
        <v>0</v>
      </c>
      <c r="D24" s="157">
        <v>0</v>
      </c>
      <c r="E24" s="160">
        <v>0</v>
      </c>
      <c r="F24" s="160">
        <v>0</v>
      </c>
      <c r="G24" s="160">
        <v>0</v>
      </c>
    </row>
    <row r="25" spans="1:7">
      <c r="A25" s="51" t="s">
        <v>475</v>
      </c>
      <c r="B25" s="156">
        <v>0</v>
      </c>
      <c r="C25" s="157">
        <v>0</v>
      </c>
      <c r="D25" s="157">
        <v>0</v>
      </c>
      <c r="E25" s="160">
        <v>0</v>
      </c>
      <c r="F25" s="160">
        <v>0</v>
      </c>
      <c r="G25" s="160">
        <v>0</v>
      </c>
    </row>
    <row r="26" spans="1:7">
      <c r="A26" s="51" t="s">
        <v>476</v>
      </c>
      <c r="B26" s="156">
        <v>65465963.75</v>
      </c>
      <c r="C26" s="157">
        <v>46270234.350000001</v>
      </c>
      <c r="D26" s="157">
        <v>4166384.02</v>
      </c>
      <c r="E26" s="160">
        <f>2727551.62+35187.57+298781.46+45120.41</f>
        <v>3106641.06</v>
      </c>
      <c r="F26" s="162">
        <v>3813790.6399999997</v>
      </c>
      <c r="G26" s="198">
        <f>'Formato 5'!E63</f>
        <v>2458425.41</v>
      </c>
    </row>
    <row r="27" spans="1:7">
      <c r="A27" s="52"/>
      <c r="B27" s="52"/>
      <c r="C27" s="52"/>
      <c r="D27" s="52"/>
      <c r="E27" s="52"/>
      <c r="F27" s="52"/>
      <c r="G27" s="52"/>
    </row>
    <row r="28" spans="1:7">
      <c r="A28" s="53" t="s">
        <v>478</v>
      </c>
      <c r="B28" s="154">
        <f t="shared" ref="B28:G28" si="2">B29</f>
        <v>0</v>
      </c>
      <c r="C28" s="154">
        <f t="shared" si="2"/>
        <v>0</v>
      </c>
      <c r="D28" s="154">
        <f t="shared" si="2"/>
        <v>0</v>
      </c>
      <c r="E28" s="154">
        <f t="shared" si="2"/>
        <v>0</v>
      </c>
      <c r="F28" s="154">
        <f t="shared" si="2"/>
        <v>0</v>
      </c>
      <c r="G28" s="211">
        <f t="shared" si="2"/>
        <v>0</v>
      </c>
    </row>
    <row r="29" spans="1:7">
      <c r="A29" s="51" t="s">
        <v>269</v>
      </c>
      <c r="B29" s="157">
        <v>0</v>
      </c>
      <c r="C29" s="156">
        <v>0</v>
      </c>
      <c r="D29" s="157">
        <v>0</v>
      </c>
      <c r="E29" s="157">
        <v>0</v>
      </c>
      <c r="F29" s="160">
        <v>0</v>
      </c>
      <c r="G29" s="160">
        <v>0</v>
      </c>
    </row>
    <row r="30" spans="1:7">
      <c r="A30" s="52"/>
      <c r="B30" s="52"/>
      <c r="C30" s="52"/>
      <c r="D30" s="52"/>
      <c r="E30" s="52"/>
      <c r="F30" s="52"/>
      <c r="G30" s="52"/>
    </row>
    <row r="31" spans="1:7">
      <c r="A31" s="53" t="s">
        <v>479</v>
      </c>
      <c r="B31" s="154">
        <f t="shared" ref="B31:G31" si="3">B7+B21+B28</f>
        <v>387916104.07999998</v>
      </c>
      <c r="C31" s="154">
        <f t="shared" si="3"/>
        <v>433952128.87</v>
      </c>
      <c r="D31" s="154">
        <f t="shared" si="3"/>
        <v>420997010.04000008</v>
      </c>
      <c r="E31" s="154">
        <f t="shared" si="3"/>
        <v>397185054.36000001</v>
      </c>
      <c r="F31" s="154">
        <f t="shared" si="3"/>
        <v>414913751.19</v>
      </c>
      <c r="G31" s="211">
        <f t="shared" si="3"/>
        <v>478231938.44999999</v>
      </c>
    </row>
    <row r="32" spans="1:7">
      <c r="A32" s="52"/>
      <c r="B32" s="52"/>
      <c r="C32" s="52"/>
      <c r="D32" s="52"/>
      <c r="E32" s="52"/>
      <c r="F32" s="52"/>
      <c r="G32" s="52"/>
    </row>
    <row r="33" spans="1:7">
      <c r="A33" s="53" t="s">
        <v>271</v>
      </c>
      <c r="B33" s="52"/>
      <c r="C33" s="52"/>
      <c r="D33" s="52"/>
      <c r="E33" s="52"/>
      <c r="F33" s="52"/>
      <c r="G33" s="52"/>
    </row>
    <row r="34" spans="1:7" ht="30">
      <c r="A34" s="55" t="s">
        <v>428</v>
      </c>
      <c r="B34" s="147">
        <v>0</v>
      </c>
      <c r="C34" s="152">
        <v>0</v>
      </c>
      <c r="D34" s="147">
        <v>0</v>
      </c>
      <c r="E34" s="147">
        <v>8024829.0700000003</v>
      </c>
      <c r="F34" s="147">
        <v>39968148.060000002</v>
      </c>
      <c r="G34" s="198">
        <f>'Formato 5'!E73</f>
        <v>45518718.439999998</v>
      </c>
    </row>
    <row r="35" spans="1:7" ht="30">
      <c r="A35" s="55" t="s">
        <v>480</v>
      </c>
      <c r="B35" s="147">
        <v>0</v>
      </c>
      <c r="C35" s="152">
        <v>0</v>
      </c>
      <c r="D35" s="147">
        <v>0</v>
      </c>
      <c r="E35" s="163">
        <v>68863129.409999996</v>
      </c>
      <c r="F35" s="147">
        <v>117372032.39</v>
      </c>
      <c r="G35" s="198">
        <f>'Formato 5'!E74</f>
        <v>74352697.230000004</v>
      </c>
    </row>
    <row r="36" spans="1:7">
      <c r="A36" s="53" t="s">
        <v>481</v>
      </c>
      <c r="B36" s="153">
        <f t="shared" ref="B36:G36" si="4">B34+B35</f>
        <v>0</v>
      </c>
      <c r="C36" s="153">
        <f t="shared" si="4"/>
        <v>0</v>
      </c>
      <c r="D36" s="153">
        <f t="shared" si="4"/>
        <v>0</v>
      </c>
      <c r="E36" s="153">
        <f t="shared" si="4"/>
        <v>76887958.479999989</v>
      </c>
      <c r="F36" s="153">
        <f t="shared" si="4"/>
        <v>157340180.44999999</v>
      </c>
      <c r="G36" s="211">
        <f t="shared" si="4"/>
        <v>119871415.67</v>
      </c>
    </row>
    <row r="37" spans="1:7">
      <c r="A37" s="62"/>
      <c r="B37" s="62"/>
      <c r="C37" s="62"/>
      <c r="D37" s="62"/>
      <c r="E37" s="62"/>
      <c r="F37" s="62"/>
      <c r="G37" s="62"/>
    </row>
    <row r="38" spans="1:7">
      <c r="A38" s="78"/>
    </row>
    <row r="39" spans="1:7" ht="15" customHeight="1">
      <c r="A39" s="307" t="s">
        <v>3284</v>
      </c>
      <c r="B39" s="307"/>
      <c r="C39" s="307"/>
      <c r="D39" s="307"/>
      <c r="E39" s="307"/>
      <c r="F39" s="307"/>
      <c r="G39" s="307"/>
    </row>
    <row r="40" spans="1:7" ht="15" customHeight="1">
      <c r="A40" s="307" t="s">
        <v>3285</v>
      </c>
      <c r="B40" s="307"/>
      <c r="C40" s="307"/>
      <c r="D40" s="307"/>
      <c r="E40" s="307"/>
      <c r="F40" s="307"/>
      <c r="G40" s="307"/>
    </row>
    <row r="42" spans="1:7" ht="15" hidden="1" customHeight="1"/>
    <row r="43" spans="1:7" ht="15" hidden="1" customHeight="1"/>
    <row r="44" spans="1:7" ht="15" hidden="1" customHeight="1"/>
    <row r="45" spans="1:7" ht="15" hidden="1" customHeight="1"/>
    <row r="46" spans="1:7" ht="15" hidden="1" customHeight="1"/>
    <row r="47" spans="1:7" ht="15.75" hidden="1" customHeight="1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154959780.27999997</v>
      </c>
      <c r="Q2" s="18">
        <f>'Formato 7 c)'!C7</f>
        <v>175786371.61000001</v>
      </c>
      <c r="R2" s="18">
        <f>'Formato 7 c)'!D7</f>
        <v>187988678.62000003</v>
      </c>
      <c r="S2" s="18">
        <f>'Formato 7 c)'!E7</f>
        <v>198541775.07999998</v>
      </c>
      <c r="T2" s="18">
        <f>'Formato 7 c)'!F7</f>
        <v>211540540.31</v>
      </c>
      <c r="U2" s="18">
        <f>'Formato 7 c)'!G7</f>
        <v>220889540.41999999</v>
      </c>
    </row>
    <row r="3" spans="1:21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15001560.93</v>
      </c>
      <c r="Q3" s="18">
        <f>'Formato 7 c)'!C8</f>
        <v>15040551.369999999</v>
      </c>
      <c r="R3" s="18">
        <f>'Formato 7 c)'!D8</f>
        <v>17418028.440000001</v>
      </c>
      <c r="S3" s="18">
        <f>'Formato 7 c)'!E8</f>
        <v>17265944.629999999</v>
      </c>
      <c r="T3" s="18">
        <f>'Formato 7 c)'!F8</f>
        <v>18726958.239999998</v>
      </c>
      <c r="U3" s="18">
        <f>'Formato 7 c)'!G8</f>
        <v>21373691.57</v>
      </c>
    </row>
    <row r="4" spans="1:21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c)'!B10</f>
        <v>142005</v>
      </c>
      <c r="Q5" s="18">
        <f>'Formato 7 c)'!C10</f>
        <v>187717</v>
      </c>
      <c r="R5" s="18">
        <f>'Formato 7 c)'!D10</f>
        <v>304400</v>
      </c>
      <c r="S5" s="18">
        <f>'Formato 7 c)'!E10</f>
        <v>5738426.1200000001</v>
      </c>
      <c r="T5" s="18">
        <f>'Formato 7 c)'!F10</f>
        <v>1569712.75</v>
      </c>
      <c r="U5" s="18">
        <f>'Formato 7 c)'!G10</f>
        <v>7014161.5099999998</v>
      </c>
    </row>
    <row r="6" spans="1:21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c)'!B11</f>
        <v>11396868.09</v>
      </c>
      <c r="Q6" s="18">
        <f>'Formato 7 c)'!C11</f>
        <v>20329496.73</v>
      </c>
      <c r="R6" s="18">
        <f>'Formato 7 c)'!D11</f>
        <v>23896599.329999998</v>
      </c>
      <c r="S6" s="18">
        <f>'Formato 7 c)'!E11</f>
        <v>23801553.41</v>
      </c>
      <c r="T6" s="18">
        <f>'Formato 7 c)'!F11</f>
        <v>24094063.550000001</v>
      </c>
      <c r="U6" s="18">
        <f>'Formato 7 c)'!G11</f>
        <v>25379899.210000001</v>
      </c>
    </row>
    <row r="7" spans="1:21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c)'!B12</f>
        <v>2187891.75</v>
      </c>
      <c r="Q7" s="18">
        <f>'Formato 7 c)'!C12</f>
        <v>2751825.94</v>
      </c>
      <c r="R7" s="18">
        <f>'Formato 7 c)'!D12</f>
        <v>3596206.82</v>
      </c>
      <c r="S7" s="18">
        <f>'Formato 7 c)'!E12</f>
        <v>4109665.89</v>
      </c>
      <c r="T7" s="18">
        <f>'Formato 7 c)'!F12</f>
        <v>4584706.93</v>
      </c>
      <c r="U7" s="18">
        <f>'Formato 7 c)'!G12</f>
        <v>3597372</v>
      </c>
    </row>
    <row r="8" spans="1:21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>
        <f>'Formato 7 c)'!B13</f>
        <v>2103030.7200000002</v>
      </c>
      <c r="Q8" s="18">
        <f>'Formato 7 c)'!C13</f>
        <v>2643629.5099999998</v>
      </c>
      <c r="R8" s="18">
        <f>'Formato 7 c)'!D13</f>
        <v>1771060.76</v>
      </c>
      <c r="S8" s="18">
        <f>'Formato 7 c)'!E13</f>
        <v>1598221.26</v>
      </c>
      <c r="T8" s="18">
        <f>'Formato 7 c)'!F13</f>
        <v>2322233.85</v>
      </c>
      <c r="U8" s="18">
        <f>'Formato 7 c)'!G13</f>
        <v>2073205.72</v>
      </c>
    </row>
    <row r="9" spans="1:21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108760072.39999999</v>
      </c>
      <c r="Q10" s="18">
        <f>'Formato 7 c)'!C15</f>
        <v>123127586.30000001</v>
      </c>
      <c r="R10" s="18">
        <f>'Formato 7 c)'!D15</f>
        <v>133446883.19000001</v>
      </c>
      <c r="S10" s="18">
        <f>'Formato 7 c)'!E15</f>
        <v>141704600.88</v>
      </c>
      <c r="T10" s="18">
        <f>'Formato 7 c)'!F15</f>
        <v>157700128.43000001</v>
      </c>
      <c r="U10" s="18">
        <f>'Formato 7 c)'!G15</f>
        <v>159151472.81</v>
      </c>
    </row>
    <row r="11" spans="1:21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1951515.7599999998</v>
      </c>
      <c r="Q11" s="18">
        <f>'Formato 7 c)'!C16</f>
        <v>2406384.89</v>
      </c>
      <c r="R11" s="18">
        <f>'Formato 7 c)'!D16</f>
        <v>2715618.94</v>
      </c>
      <c r="S11" s="18">
        <f>'Formato 7 c)'!E16</f>
        <v>2858362.89</v>
      </c>
      <c r="T11" s="18">
        <f>'Formato 7 c)'!F16</f>
        <v>2542736.56</v>
      </c>
      <c r="U11" s="18">
        <f>'Formato 7 c)'!G16</f>
        <v>2299737.6</v>
      </c>
    </row>
    <row r="12" spans="1:21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3936848.66</v>
      </c>
      <c r="Q13" s="18">
        <f>'Formato 7 c)'!C18</f>
        <v>2953816.31</v>
      </c>
      <c r="R13" s="18">
        <f>'Formato 7 c)'!D18</f>
        <v>2739878.15</v>
      </c>
      <c r="S13" s="18">
        <f>'Formato 7 c)'!E18</f>
        <v>1465000</v>
      </c>
      <c r="T13" s="18">
        <f>'Formato 7 c)'!F18</f>
        <v>0</v>
      </c>
      <c r="U13" s="18">
        <f>'Formato 7 c)'!G18</f>
        <v>0</v>
      </c>
    </row>
    <row r="14" spans="1:21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9479986.9699999988</v>
      </c>
      <c r="Q14" s="18">
        <f>'Formato 7 c)'!C19</f>
        <v>6345363.5600000005</v>
      </c>
      <c r="R14" s="18">
        <f>'Formato 7 c)'!D19</f>
        <v>2100002.9900000002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232956323.80000001</v>
      </c>
      <c r="Q15" s="18">
        <f>'Formato 7 c)'!C21</f>
        <v>258165757.25999999</v>
      </c>
      <c r="R15" s="18">
        <f>'Formato 7 c)'!D21</f>
        <v>233008331.42000002</v>
      </c>
      <c r="S15" s="18">
        <f>'Formato 7 c)'!E21</f>
        <v>198643279.28</v>
      </c>
      <c r="T15" s="18">
        <f>'Formato 7 c)'!F21</f>
        <v>203373210.88</v>
      </c>
      <c r="U15" s="18">
        <f>'Formato 7 c)'!G21</f>
        <v>257342398.03</v>
      </c>
    </row>
    <row r="16" spans="1:21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134469574</v>
      </c>
      <c r="Q16" s="18">
        <f>'Formato 7 c)'!C22</f>
        <v>139626306</v>
      </c>
      <c r="R16" s="18">
        <f>'Formato 7 c)'!D22</f>
        <v>151367358</v>
      </c>
      <c r="S16" s="18">
        <f>'Formato 7 c)'!E22</f>
        <v>158579958</v>
      </c>
      <c r="T16" s="18">
        <f>'Formato 7 c)'!F22</f>
        <v>177540275</v>
      </c>
      <c r="U16" s="18">
        <f>'Formato 7 c)'!G22</f>
        <v>182515767</v>
      </c>
    </row>
    <row r="17" spans="1:21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33020786.050000001</v>
      </c>
      <c r="Q17" s="18">
        <f>'Formato 7 c)'!C23</f>
        <v>72269216.909999996</v>
      </c>
      <c r="R17" s="18">
        <f>'Formato 7 c)'!D23</f>
        <v>77474589.400000006</v>
      </c>
      <c r="S17" s="18">
        <f>'Formato 7 c)'!E23</f>
        <v>36956680.219999999</v>
      </c>
      <c r="T17" s="18">
        <f>'Formato 7 c)'!F23</f>
        <v>22019145.240000002</v>
      </c>
      <c r="U17" s="18">
        <f>'Formato 7 c)'!G23</f>
        <v>72368205.620000005</v>
      </c>
    </row>
    <row r="18" spans="1:21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65465963.75</v>
      </c>
      <c r="Q20" s="18">
        <f>'Formato 7 c)'!C26</f>
        <v>46270234.350000001</v>
      </c>
      <c r="R20" s="18">
        <f>'Formato 7 c)'!D26</f>
        <v>4166384.02</v>
      </c>
      <c r="S20" s="18">
        <f>'Formato 7 c)'!E26</f>
        <v>3106641.06</v>
      </c>
      <c r="T20" s="18">
        <f>'Formato 7 c)'!F26</f>
        <v>3813790.6399999997</v>
      </c>
      <c r="U20" s="18">
        <f>'Formato 7 c)'!G26</f>
        <v>2458425.41</v>
      </c>
    </row>
    <row r="21" spans="1:21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387916104.07999998</v>
      </c>
      <c r="Q23" s="18">
        <f>'Formato 7 c)'!C31</f>
        <v>433952128.87</v>
      </c>
      <c r="R23" s="18">
        <f>'Formato 7 c)'!D31</f>
        <v>420997010.04000008</v>
      </c>
      <c r="S23" s="18">
        <f>'Formato 7 c)'!E31</f>
        <v>397185054.36000001</v>
      </c>
      <c r="T23" s="18">
        <f>'Formato 7 c)'!F31</f>
        <v>414913751.19</v>
      </c>
      <c r="U23" s="18">
        <f>'Formato 7 c)'!G31</f>
        <v>478231938.44999999</v>
      </c>
    </row>
    <row r="24" spans="1:21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8024829.0700000003</v>
      </c>
      <c r="T25" s="18">
        <f>'Formato 7 c)'!F34</f>
        <v>39968148.060000002</v>
      </c>
      <c r="U25" s="18">
        <f>'Formato 7 c)'!G34</f>
        <v>45518718.439999998</v>
      </c>
    </row>
    <row r="26" spans="1:21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68863129.409999996</v>
      </c>
      <c r="T26" s="18">
        <f>'Formato 7 c)'!F35</f>
        <v>117372032.39</v>
      </c>
      <c r="U26" s="18">
        <f>'Formato 7 c)'!G35</f>
        <v>74352697.230000004</v>
      </c>
    </row>
    <row r="27" spans="1:21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76887958.479999989</v>
      </c>
      <c r="T27" s="18">
        <f>'Formato 7 c)'!F36</f>
        <v>157340180.44999999</v>
      </c>
      <c r="U27" s="18">
        <f>'Formato 7 c)'!G36</f>
        <v>119871415.67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activeCell="F19" sqref="F19"/>
    </sheetView>
  </sheetViews>
  <sheetFormatPr baseColWidth="10" defaultColWidth="0" defaultRowHeight="15" zeroHeight="1"/>
  <cols>
    <col min="1" max="1" width="69.42578125" customWidth="1"/>
    <col min="2" max="7" width="20.7109375" customWidth="1"/>
    <col min="8" max="16384" width="10.85546875" hidden="1"/>
  </cols>
  <sheetData>
    <row r="1" spans="1:7" s="79" customFormat="1" ht="37.5" customHeight="1">
      <c r="A1" s="293" t="s">
        <v>482</v>
      </c>
      <c r="B1" s="293"/>
      <c r="C1" s="293"/>
      <c r="D1" s="293"/>
      <c r="E1" s="293"/>
      <c r="F1" s="293"/>
      <c r="G1" s="293"/>
    </row>
    <row r="2" spans="1:7">
      <c r="A2" s="275" t="str">
        <f>ENTIDAD</f>
        <v>Municipio de Valle de Santiago, Gobierno del Estado de Guanajuato</v>
      </c>
      <c r="B2" s="276"/>
      <c r="C2" s="276"/>
      <c r="D2" s="276"/>
      <c r="E2" s="276"/>
      <c r="F2" s="276"/>
      <c r="G2" s="277"/>
    </row>
    <row r="3" spans="1:7">
      <c r="A3" s="278" t="s">
        <v>483</v>
      </c>
      <c r="B3" s="279"/>
      <c r="C3" s="279"/>
      <c r="D3" s="279"/>
      <c r="E3" s="279"/>
      <c r="F3" s="279"/>
      <c r="G3" s="280"/>
    </row>
    <row r="4" spans="1:7">
      <c r="A4" s="284" t="s">
        <v>118</v>
      </c>
      <c r="B4" s="285"/>
      <c r="C4" s="285"/>
      <c r="D4" s="285"/>
      <c r="E4" s="285"/>
      <c r="F4" s="285"/>
      <c r="G4" s="286"/>
    </row>
    <row r="5" spans="1:7">
      <c r="A5" s="312" t="s">
        <v>3134</v>
      </c>
      <c r="B5" s="308" t="str">
        <f>ANIO5R</f>
        <v>2015 ¹ (c)</v>
      </c>
      <c r="C5" s="308" t="str">
        <f>ANIO4R</f>
        <v>2016 ¹ (c)</v>
      </c>
      <c r="D5" s="308" t="str">
        <f>ANIO3R</f>
        <v>2017 ¹ (c)</v>
      </c>
      <c r="E5" s="308" t="str">
        <f>ANIO2R</f>
        <v>2018 ¹ (c)</v>
      </c>
      <c r="F5" s="308" t="str">
        <f>ANIO1R</f>
        <v>2019 ¹ (c)</v>
      </c>
      <c r="G5" s="49">
        <f>ANIO_INFORME</f>
        <v>2020</v>
      </c>
    </row>
    <row r="6" spans="1:7" ht="32.1" customHeight="1">
      <c r="A6" s="313"/>
      <c r="B6" s="309"/>
      <c r="C6" s="309"/>
      <c r="D6" s="309"/>
      <c r="E6" s="309"/>
      <c r="F6" s="309"/>
      <c r="G6" s="76" t="s">
        <v>3287</v>
      </c>
    </row>
    <row r="7" spans="1:7">
      <c r="A7" s="50" t="s">
        <v>484</v>
      </c>
      <c r="B7" s="149">
        <f t="shared" ref="B7:G7" si="0">SUM(B8:B16)</f>
        <v>146748803.25</v>
      </c>
      <c r="C7" s="149">
        <f t="shared" si="0"/>
        <v>162402253.96000004</v>
      </c>
      <c r="D7" s="149">
        <f t="shared" si="0"/>
        <v>163729064.36000004</v>
      </c>
      <c r="E7" s="149">
        <f t="shared" si="0"/>
        <v>204952656.13</v>
      </c>
      <c r="F7" s="149">
        <f t="shared" si="0"/>
        <v>209978835.21999997</v>
      </c>
      <c r="G7" s="159">
        <f t="shared" si="0"/>
        <v>239780577.92999998</v>
      </c>
    </row>
    <row r="8" spans="1:7">
      <c r="A8" s="51" t="s">
        <v>446</v>
      </c>
      <c r="B8" s="145">
        <v>80808172.530000001</v>
      </c>
      <c r="C8" s="146">
        <v>89710894.700000018</v>
      </c>
      <c r="D8" s="145">
        <v>89376635.75</v>
      </c>
      <c r="E8" s="147">
        <v>95534718.379999995</v>
      </c>
      <c r="F8" s="148">
        <v>95735035.409999996</v>
      </c>
      <c r="G8" s="214">
        <v>100364496.08999999</v>
      </c>
    </row>
    <row r="9" spans="1:7">
      <c r="A9" s="51" t="s">
        <v>447</v>
      </c>
      <c r="B9" s="145">
        <v>8207350.9600000009</v>
      </c>
      <c r="C9" s="146">
        <v>8935562.6699999999</v>
      </c>
      <c r="D9" s="145">
        <v>6026429.1800000006</v>
      </c>
      <c r="E9" s="147">
        <v>10505013.6</v>
      </c>
      <c r="F9" s="148">
        <v>9149186.7200000007</v>
      </c>
      <c r="G9" s="214">
        <v>13872524.200000001</v>
      </c>
    </row>
    <row r="10" spans="1:7">
      <c r="A10" s="51" t="s">
        <v>448</v>
      </c>
      <c r="B10" s="145">
        <v>13395602.420000002</v>
      </c>
      <c r="C10" s="146">
        <v>21371679.32</v>
      </c>
      <c r="D10" s="145">
        <v>22731103.5</v>
      </c>
      <c r="E10" s="147">
        <v>24016752.710000001</v>
      </c>
      <c r="F10" s="148">
        <v>39337743.100000001</v>
      </c>
      <c r="G10" s="214">
        <v>36651769.5</v>
      </c>
    </row>
    <row r="11" spans="1:7">
      <c r="A11" s="51" t="s">
        <v>449</v>
      </c>
      <c r="B11" s="145">
        <v>23134949.119999997</v>
      </c>
      <c r="C11" s="146">
        <v>24090177.52</v>
      </c>
      <c r="D11" s="145">
        <v>30389356.489999998</v>
      </c>
      <c r="E11" s="147">
        <v>41133806.649999999</v>
      </c>
      <c r="F11" s="148">
        <v>36755291.969999999</v>
      </c>
      <c r="G11" s="214">
        <v>54729940</v>
      </c>
    </row>
    <row r="12" spans="1:7">
      <c r="A12" s="51" t="s">
        <v>450</v>
      </c>
      <c r="B12" s="145">
        <v>1072223.52</v>
      </c>
      <c r="C12" s="146">
        <v>5036895.2299999995</v>
      </c>
      <c r="D12" s="145">
        <v>2325056.0799999996</v>
      </c>
      <c r="E12" s="147">
        <v>1449769</v>
      </c>
      <c r="F12" s="148">
        <v>1572854.13</v>
      </c>
      <c r="G12" s="214">
        <v>1930965.4200000002</v>
      </c>
    </row>
    <row r="13" spans="1:7">
      <c r="A13" s="51" t="s">
        <v>451</v>
      </c>
      <c r="B13" s="145">
        <v>20130504.699999999</v>
      </c>
      <c r="C13" s="146">
        <v>13257044.52</v>
      </c>
      <c r="D13" s="145">
        <v>12880483.360000001</v>
      </c>
      <c r="E13" s="147">
        <v>32312595.789999999</v>
      </c>
      <c r="F13" s="148">
        <v>27019496.129999999</v>
      </c>
      <c r="G13" s="214">
        <v>26144271.98</v>
      </c>
    </row>
    <row r="14" spans="1:7">
      <c r="A14" s="51" t="s">
        <v>452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214">
        <v>0</v>
      </c>
    </row>
    <row r="15" spans="1:7">
      <c r="A15" s="51" t="s">
        <v>453</v>
      </c>
      <c r="B15" s="145">
        <v>0</v>
      </c>
      <c r="C15" s="145">
        <v>0</v>
      </c>
      <c r="D15" s="145">
        <v>0</v>
      </c>
      <c r="E15" s="145">
        <v>0</v>
      </c>
      <c r="F15" s="145">
        <v>409227.76</v>
      </c>
      <c r="G15" s="214">
        <v>6086610.7400000002</v>
      </c>
    </row>
    <row r="16" spans="1:7">
      <c r="A16" s="51" t="s">
        <v>454</v>
      </c>
      <c r="B16" s="145">
        <v>0</v>
      </c>
      <c r="C16" s="145">
        <v>0</v>
      </c>
      <c r="D16" s="145">
        <v>0</v>
      </c>
      <c r="E16" s="145">
        <v>0</v>
      </c>
      <c r="F16" s="145">
        <v>0</v>
      </c>
      <c r="G16" s="214">
        <v>0</v>
      </c>
    </row>
    <row r="17" spans="1:7">
      <c r="A17" s="52"/>
      <c r="B17" s="52"/>
      <c r="C17" s="52"/>
      <c r="D17" s="52"/>
      <c r="E17" s="52"/>
      <c r="F17" s="52"/>
      <c r="G17" s="52"/>
    </row>
    <row r="18" spans="1:7">
      <c r="A18" s="53" t="s">
        <v>485</v>
      </c>
      <c r="B18" s="153">
        <f t="shared" ref="B18:G18" si="1">SUM(B19:B27)</f>
        <v>184542147.68000001</v>
      </c>
      <c r="C18" s="153">
        <f t="shared" si="1"/>
        <v>169055573.24000004</v>
      </c>
      <c r="D18" s="153">
        <f t="shared" si="1"/>
        <v>179716442.11000001</v>
      </c>
      <c r="E18" s="153">
        <f t="shared" si="1"/>
        <v>275701659.03000003</v>
      </c>
      <c r="F18" s="154">
        <f t="shared" si="1"/>
        <v>174832739.87</v>
      </c>
      <c r="G18" s="211">
        <f t="shared" si="1"/>
        <v>300625786.51999998</v>
      </c>
    </row>
    <row r="19" spans="1:7">
      <c r="A19" s="51" t="s">
        <v>446</v>
      </c>
      <c r="B19" s="148">
        <v>39379225.43</v>
      </c>
      <c r="C19" s="150">
        <v>43231190.349999994</v>
      </c>
      <c r="D19" s="147">
        <v>41577663.219999999</v>
      </c>
      <c r="E19" s="147">
        <v>41579186.07</v>
      </c>
      <c r="F19" s="151">
        <v>50238190.289999999</v>
      </c>
      <c r="G19" s="214">
        <v>54572965.469999999</v>
      </c>
    </row>
    <row r="20" spans="1:7">
      <c r="A20" s="51" t="s">
        <v>447</v>
      </c>
      <c r="B20" s="148">
        <v>16558980.029999997</v>
      </c>
      <c r="C20" s="150">
        <v>16484195.070000002</v>
      </c>
      <c r="D20" s="147">
        <v>17770863.050000001</v>
      </c>
      <c r="E20" s="147">
        <v>22863159.550000001</v>
      </c>
      <c r="F20" s="151">
        <v>29098279.949999999</v>
      </c>
      <c r="G20" s="214">
        <v>21051509.41</v>
      </c>
    </row>
    <row r="21" spans="1:7">
      <c r="A21" s="51" t="s">
        <v>448</v>
      </c>
      <c r="B21" s="148">
        <v>18282365.699999999</v>
      </c>
      <c r="C21" s="150">
        <v>19829278.929999996</v>
      </c>
      <c r="D21" s="147">
        <v>22855451.009999998</v>
      </c>
      <c r="E21" s="147">
        <v>27811913.620000001</v>
      </c>
      <c r="F21" s="151">
        <v>19063119.260000002</v>
      </c>
      <c r="G21" s="214">
        <v>28963001.25</v>
      </c>
    </row>
    <row r="22" spans="1:7">
      <c r="A22" s="51" t="s">
        <v>449</v>
      </c>
      <c r="B22" s="148">
        <v>804552.97</v>
      </c>
      <c r="C22" s="150">
        <v>7031.9000000000005</v>
      </c>
      <c r="D22" s="147">
        <v>2813500</v>
      </c>
      <c r="E22" s="147">
        <v>7242711.3399999999</v>
      </c>
      <c r="F22" s="151">
        <v>4770591.97</v>
      </c>
      <c r="G22" s="214">
        <v>16333045.84</v>
      </c>
    </row>
    <row r="23" spans="1:7">
      <c r="A23" s="51" t="s">
        <v>450</v>
      </c>
      <c r="B23" s="148">
        <v>4365269.46</v>
      </c>
      <c r="C23" s="150">
        <v>2549005.4500000002</v>
      </c>
      <c r="D23" s="147">
        <v>9147415.4500000011</v>
      </c>
      <c r="E23" s="147">
        <v>7733833.9000000004</v>
      </c>
      <c r="F23" s="151">
        <v>6819660.1600000001</v>
      </c>
      <c r="G23" s="214">
        <v>4131690.7799999993</v>
      </c>
    </row>
    <row r="24" spans="1:7">
      <c r="A24" s="51" t="s">
        <v>451</v>
      </c>
      <c r="B24" s="148">
        <v>103610504.84</v>
      </c>
      <c r="C24" s="150">
        <v>85012049.140000015</v>
      </c>
      <c r="D24" s="147">
        <v>81950153.140000001</v>
      </c>
      <c r="E24" s="147">
        <v>166632561.94999999</v>
      </c>
      <c r="F24" s="151">
        <v>60464210.670000002</v>
      </c>
      <c r="G24" s="214">
        <v>172608611.50999999</v>
      </c>
    </row>
    <row r="25" spans="1:7">
      <c r="A25" s="51" t="s">
        <v>452</v>
      </c>
      <c r="B25" s="148">
        <v>0</v>
      </c>
      <c r="C25" s="150">
        <v>0</v>
      </c>
      <c r="D25" s="148">
        <v>0</v>
      </c>
      <c r="E25" s="147">
        <v>0</v>
      </c>
      <c r="F25" s="147">
        <v>0</v>
      </c>
      <c r="G25" s="214">
        <v>0</v>
      </c>
    </row>
    <row r="26" spans="1:7">
      <c r="A26" s="51" t="s">
        <v>456</v>
      </c>
      <c r="B26" s="145">
        <v>0</v>
      </c>
      <c r="C26" s="152">
        <v>0</v>
      </c>
      <c r="D26" s="147">
        <v>0</v>
      </c>
      <c r="E26" s="147">
        <v>0</v>
      </c>
      <c r="F26" s="151">
        <v>1437348.67</v>
      </c>
      <c r="G26" s="214">
        <v>480000</v>
      </c>
    </row>
    <row r="27" spans="1:7">
      <c r="A27" s="51" t="s">
        <v>454</v>
      </c>
      <c r="B27" s="148">
        <v>1541249.25</v>
      </c>
      <c r="C27" s="150">
        <v>1942822.4</v>
      </c>
      <c r="D27" s="147">
        <v>3601396.2399999998</v>
      </c>
      <c r="E27" s="147">
        <v>1838292.6</v>
      </c>
      <c r="F27" s="151">
        <v>2941338.9</v>
      </c>
      <c r="G27" s="214">
        <v>2484962.2600000002</v>
      </c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3" t="s">
        <v>486</v>
      </c>
      <c r="B29" s="155">
        <f t="shared" ref="B29:G29" si="2">B7+B18</f>
        <v>331290950.93000001</v>
      </c>
      <c r="C29" s="155">
        <f t="shared" si="2"/>
        <v>331457827.20000005</v>
      </c>
      <c r="D29" s="155">
        <f t="shared" si="2"/>
        <v>343445506.47000003</v>
      </c>
      <c r="E29" s="155">
        <f t="shared" si="2"/>
        <v>480654315.16000003</v>
      </c>
      <c r="F29" s="155">
        <f t="shared" si="2"/>
        <v>384811575.08999997</v>
      </c>
      <c r="G29" s="198">
        <f t="shared" si="2"/>
        <v>540406364.44999993</v>
      </c>
    </row>
    <row r="30" spans="1:7">
      <c r="A30" s="56"/>
      <c r="B30" s="56"/>
      <c r="C30" s="56"/>
      <c r="D30" s="56"/>
      <c r="E30" s="56"/>
      <c r="F30" s="56"/>
      <c r="G30" s="56"/>
    </row>
    <row r="31" spans="1:7">
      <c r="A31" s="78"/>
    </row>
    <row r="32" spans="1:7">
      <c r="A32" s="307" t="s">
        <v>3284</v>
      </c>
      <c r="B32" s="307"/>
      <c r="C32" s="307"/>
      <c r="D32" s="307"/>
      <c r="E32" s="307"/>
      <c r="F32" s="307"/>
      <c r="G32" s="307"/>
    </row>
    <row r="33" spans="1:7">
      <c r="A33" s="307" t="s">
        <v>3285</v>
      </c>
      <c r="B33" s="307"/>
      <c r="C33" s="307"/>
      <c r="D33" s="307"/>
      <c r="E33" s="307"/>
      <c r="F33" s="307"/>
      <c r="G33" s="30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146748803.25</v>
      </c>
      <c r="Q2" s="18">
        <f>'Formato 7 d)'!C7</f>
        <v>162402253.96000004</v>
      </c>
      <c r="R2" s="18">
        <f>'Formato 7 d)'!D7</f>
        <v>163729064.36000004</v>
      </c>
      <c r="S2" s="18">
        <f>'Formato 7 d)'!E7</f>
        <v>204952656.13</v>
      </c>
      <c r="T2" s="18">
        <f>'Formato 7 d)'!F7</f>
        <v>209978835.21999997</v>
      </c>
      <c r="U2" s="18">
        <f>'Formato 7 d)'!G7</f>
        <v>239780577.92999998</v>
      </c>
    </row>
    <row r="3" spans="1:21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80808172.530000001</v>
      </c>
      <c r="Q3" s="18">
        <f>'Formato 7 d)'!C8</f>
        <v>89710894.700000018</v>
      </c>
      <c r="R3" s="18">
        <f>'Formato 7 d)'!D8</f>
        <v>89376635.75</v>
      </c>
      <c r="S3" s="18">
        <f>'Formato 7 d)'!E8</f>
        <v>95534718.379999995</v>
      </c>
      <c r="T3" s="18">
        <f>'Formato 7 d)'!F8</f>
        <v>95735035.409999996</v>
      </c>
      <c r="U3" s="18">
        <f>'Formato 7 d)'!G8</f>
        <v>100364496.08999999</v>
      </c>
    </row>
    <row r="4" spans="1:21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8207350.9600000009</v>
      </c>
      <c r="Q4" s="18">
        <f>'Formato 7 d)'!C9</f>
        <v>8935562.6699999999</v>
      </c>
      <c r="R4" s="18">
        <f>'Formato 7 d)'!D9</f>
        <v>6026429.1800000006</v>
      </c>
      <c r="S4" s="18">
        <f>'Formato 7 d)'!E9</f>
        <v>10505013.6</v>
      </c>
      <c r="T4" s="18">
        <f>'Formato 7 d)'!F9</f>
        <v>9149186.7200000007</v>
      </c>
      <c r="U4" s="18">
        <f>'Formato 7 d)'!G9</f>
        <v>13872524.200000001</v>
      </c>
    </row>
    <row r="5" spans="1:21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13395602.420000002</v>
      </c>
      <c r="Q5" s="18">
        <f>'Formato 7 d)'!C10</f>
        <v>21371679.32</v>
      </c>
      <c r="R5" s="18">
        <f>'Formato 7 d)'!D10</f>
        <v>22731103.5</v>
      </c>
      <c r="S5" s="18">
        <f>'Formato 7 d)'!E10</f>
        <v>24016752.710000001</v>
      </c>
      <c r="T5" s="18">
        <f>'Formato 7 d)'!F10</f>
        <v>39337743.100000001</v>
      </c>
      <c r="U5" s="18">
        <f>'Formato 7 d)'!G10</f>
        <v>36651769.5</v>
      </c>
    </row>
    <row r="6" spans="1:21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23134949.119999997</v>
      </c>
      <c r="Q6" s="18">
        <f>'Formato 7 d)'!C11</f>
        <v>24090177.52</v>
      </c>
      <c r="R6" s="18">
        <f>'Formato 7 d)'!D11</f>
        <v>30389356.489999998</v>
      </c>
      <c r="S6" s="18">
        <f>'Formato 7 d)'!E11</f>
        <v>41133806.649999999</v>
      </c>
      <c r="T6" s="18">
        <f>'Formato 7 d)'!F11</f>
        <v>36755291.969999999</v>
      </c>
      <c r="U6" s="18">
        <f>'Formato 7 d)'!G11</f>
        <v>54729940</v>
      </c>
    </row>
    <row r="7" spans="1:21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1072223.52</v>
      </c>
      <c r="Q7" s="18">
        <f>'Formato 7 d)'!C12</f>
        <v>5036895.2299999995</v>
      </c>
      <c r="R7" s="18">
        <f>'Formato 7 d)'!D12</f>
        <v>2325056.0799999996</v>
      </c>
      <c r="S7" s="18">
        <f>'Formato 7 d)'!E12</f>
        <v>1449769</v>
      </c>
      <c r="T7" s="18">
        <f>'Formato 7 d)'!F12</f>
        <v>1572854.13</v>
      </c>
      <c r="U7" s="18">
        <f>'Formato 7 d)'!G12</f>
        <v>1930965.4200000002</v>
      </c>
    </row>
    <row r="8" spans="1:21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20130504.699999999</v>
      </c>
      <c r="Q8" s="18">
        <f>'Formato 7 d)'!C13</f>
        <v>13257044.52</v>
      </c>
      <c r="R8" s="18">
        <f>'Formato 7 d)'!D13</f>
        <v>12880483.360000001</v>
      </c>
      <c r="S8" s="18">
        <f>'Formato 7 d)'!E13</f>
        <v>32312595.789999999</v>
      </c>
      <c r="T8" s="18">
        <f>'Formato 7 d)'!F13</f>
        <v>27019496.129999999</v>
      </c>
      <c r="U8" s="18">
        <f>'Formato 7 d)'!G13</f>
        <v>26144271.98</v>
      </c>
    </row>
    <row r="9" spans="1:21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409227.76</v>
      </c>
      <c r="U10" s="18">
        <f>'Formato 7 d)'!G15</f>
        <v>6086610.7400000002</v>
      </c>
    </row>
    <row r="11" spans="1:21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184542147.68000001</v>
      </c>
      <c r="Q12" s="18">
        <f>'Formato 7 d)'!C18</f>
        <v>169055573.24000004</v>
      </c>
      <c r="R12" s="18">
        <f>'Formato 7 d)'!D18</f>
        <v>179716442.11000001</v>
      </c>
      <c r="S12" s="18">
        <f>'Formato 7 d)'!E18</f>
        <v>275701659.03000003</v>
      </c>
      <c r="T12" s="18">
        <f>'Formato 7 d)'!F18</f>
        <v>174832739.87</v>
      </c>
      <c r="U12" s="18">
        <f>'Formato 7 d)'!G18</f>
        <v>300625786.51999998</v>
      </c>
    </row>
    <row r="13" spans="1:21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39379225.43</v>
      </c>
      <c r="Q13" s="18">
        <f>'Formato 7 d)'!C19</f>
        <v>43231190.349999994</v>
      </c>
      <c r="R13" s="18">
        <f>'Formato 7 d)'!D19</f>
        <v>41577663.219999999</v>
      </c>
      <c r="S13" s="18">
        <f>'Formato 7 d)'!E19</f>
        <v>41579186.07</v>
      </c>
      <c r="T13" s="18">
        <f>'Formato 7 d)'!F19</f>
        <v>50238190.289999999</v>
      </c>
      <c r="U13" s="18">
        <f>'Formato 7 d)'!G19</f>
        <v>54572965.469999999</v>
      </c>
    </row>
    <row r="14" spans="1:21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16558980.029999997</v>
      </c>
      <c r="Q14" s="18">
        <f>'Formato 7 d)'!C20</f>
        <v>16484195.070000002</v>
      </c>
      <c r="R14" s="18">
        <f>'Formato 7 d)'!D20</f>
        <v>17770863.050000001</v>
      </c>
      <c r="S14" s="18">
        <f>'Formato 7 d)'!E20</f>
        <v>22863159.550000001</v>
      </c>
      <c r="T14" s="18">
        <f>'Formato 7 d)'!F20</f>
        <v>29098279.949999999</v>
      </c>
      <c r="U14" s="18">
        <f>'Formato 7 d)'!G20</f>
        <v>21051509.41</v>
      </c>
    </row>
    <row r="15" spans="1:21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18282365.699999999</v>
      </c>
      <c r="Q15" s="18">
        <f>'Formato 7 d)'!C21</f>
        <v>19829278.929999996</v>
      </c>
      <c r="R15" s="18">
        <f>'Formato 7 d)'!D21</f>
        <v>22855451.009999998</v>
      </c>
      <c r="S15" s="18">
        <f>'Formato 7 d)'!E21</f>
        <v>27811913.620000001</v>
      </c>
      <c r="T15" s="18">
        <f>'Formato 7 d)'!F21</f>
        <v>19063119.260000002</v>
      </c>
      <c r="U15" s="18">
        <f>'Formato 7 d)'!G21</f>
        <v>28963001.25</v>
      </c>
    </row>
    <row r="16" spans="1:21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804552.97</v>
      </c>
      <c r="Q16" s="18">
        <f>'Formato 7 d)'!C22</f>
        <v>7031.9000000000005</v>
      </c>
      <c r="R16" s="18">
        <f>'Formato 7 d)'!D22</f>
        <v>2813500</v>
      </c>
      <c r="S16" s="18">
        <f>'Formato 7 d)'!E22</f>
        <v>7242711.3399999999</v>
      </c>
      <c r="T16" s="18">
        <f>'Formato 7 d)'!F22</f>
        <v>4770591.97</v>
      </c>
      <c r="U16" s="18">
        <f>'Formato 7 d)'!G22</f>
        <v>16333045.84</v>
      </c>
    </row>
    <row r="17" spans="1:21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4365269.46</v>
      </c>
      <c r="Q17" s="18">
        <f>'Formato 7 d)'!C23</f>
        <v>2549005.4500000002</v>
      </c>
      <c r="R17" s="18">
        <f>'Formato 7 d)'!D23</f>
        <v>9147415.4500000011</v>
      </c>
      <c r="S17" s="18">
        <f>'Formato 7 d)'!E23</f>
        <v>7733833.9000000004</v>
      </c>
      <c r="T17" s="18">
        <f>'Formato 7 d)'!F23</f>
        <v>6819660.1600000001</v>
      </c>
      <c r="U17" s="18">
        <f>'Formato 7 d)'!G23</f>
        <v>4131690.7799999993</v>
      </c>
    </row>
    <row r="18" spans="1:21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103610504.84</v>
      </c>
      <c r="Q18" s="18">
        <f>'Formato 7 d)'!C24</f>
        <v>85012049.140000015</v>
      </c>
      <c r="R18" s="18">
        <f>'Formato 7 d)'!D24</f>
        <v>81950153.140000001</v>
      </c>
      <c r="S18" s="18">
        <f>'Formato 7 d)'!E24</f>
        <v>166632561.94999999</v>
      </c>
      <c r="T18" s="18">
        <f>'Formato 7 d)'!F24</f>
        <v>60464210.670000002</v>
      </c>
      <c r="U18" s="18">
        <f>'Formato 7 d)'!G24</f>
        <v>172608611.50999999</v>
      </c>
    </row>
    <row r="19" spans="1:21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1437348.67</v>
      </c>
      <c r="U20" s="18">
        <f>'Formato 7 d)'!G26</f>
        <v>480000</v>
      </c>
    </row>
    <row r="21" spans="1:21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1541249.25</v>
      </c>
      <c r="Q21" s="18">
        <f>'Formato 7 d)'!C27</f>
        <v>1942822.4</v>
      </c>
      <c r="R21" s="18">
        <f>'Formato 7 d)'!D27</f>
        <v>3601396.2399999998</v>
      </c>
      <c r="S21" s="18">
        <f>'Formato 7 d)'!E27</f>
        <v>1838292.6</v>
      </c>
      <c r="T21" s="18">
        <f>'Formato 7 d)'!F27</f>
        <v>2941338.9</v>
      </c>
      <c r="U21" s="18">
        <f>'Formato 7 d)'!G27</f>
        <v>2484962.2600000002</v>
      </c>
    </row>
    <row r="22" spans="1:21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331290950.93000001</v>
      </c>
      <c r="Q22" s="18">
        <f>'Formato 7 d)'!C29</f>
        <v>331457827.20000005</v>
      </c>
      <c r="R22" s="18">
        <f>'Formato 7 d)'!D29</f>
        <v>343445506.47000003</v>
      </c>
      <c r="S22" s="18">
        <f>'Formato 7 d)'!E29</f>
        <v>480654315.16000003</v>
      </c>
      <c r="T22" s="18">
        <f>'Formato 7 d)'!F29</f>
        <v>384811575.08999997</v>
      </c>
      <c r="U22" s="18">
        <f>'Formato 7 d)'!G29</f>
        <v>540406364.44999993</v>
      </c>
    </row>
    <row r="23" spans="1:21">
      <c r="P23" s="18"/>
      <c r="Q23" s="18"/>
      <c r="R23" s="18"/>
      <c r="S23" s="18"/>
      <c r="T23" s="18"/>
      <c r="U23" s="18"/>
    </row>
    <row r="24" spans="1:21">
      <c r="P24" s="18"/>
      <c r="Q24" s="18"/>
      <c r="R24" s="18"/>
      <c r="S24" s="18"/>
      <c r="T24" s="18"/>
      <c r="U24" s="18"/>
    </row>
    <row r="25" spans="1:21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>
      <c r="AP215">
        <v>20</v>
      </c>
      <c r="AQ215" t="s">
        <v>1970</v>
      </c>
      <c r="AR215">
        <v>21</v>
      </c>
      <c r="AS215" t="s">
        <v>2525</v>
      </c>
    </row>
    <row r="216" spans="42:63">
      <c r="AP216">
        <v>20</v>
      </c>
      <c r="AQ216" t="s">
        <v>1971</v>
      </c>
      <c r="AR216">
        <v>21</v>
      </c>
      <c r="AS216" t="s">
        <v>2526</v>
      </c>
    </row>
    <row r="217" spans="42:63">
      <c r="AP217">
        <v>20</v>
      </c>
      <c r="AQ217" t="s">
        <v>1972</v>
      </c>
      <c r="AR217">
        <v>21</v>
      </c>
      <c r="AS217" t="s">
        <v>2527</v>
      </c>
    </row>
    <row r="218" spans="42:63">
      <c r="AP218">
        <v>20</v>
      </c>
      <c r="AQ218" t="s">
        <v>1973</v>
      </c>
      <c r="AR218">
        <v>21</v>
      </c>
      <c r="AS218" t="s">
        <v>2528</v>
      </c>
    </row>
    <row r="219" spans="42:63">
      <c r="AP219">
        <v>20</v>
      </c>
      <c r="AQ219" t="s">
        <v>1974</v>
      </c>
      <c r="AR219">
        <v>21</v>
      </c>
      <c r="AS219" t="s">
        <v>2529</v>
      </c>
    </row>
    <row r="220" spans="42:63">
      <c r="AP220">
        <v>20</v>
      </c>
      <c r="AQ220" t="s">
        <v>1975</v>
      </c>
    </row>
    <row r="221" spans="42:63">
      <c r="AP221">
        <v>20</v>
      </c>
      <c r="AQ221" t="s">
        <v>1976</v>
      </c>
    </row>
    <row r="222" spans="42:63">
      <c r="AP222">
        <v>20</v>
      </c>
      <c r="AQ222" t="s">
        <v>1977</v>
      </c>
    </row>
    <row r="223" spans="42:63">
      <c r="AP223">
        <v>20</v>
      </c>
      <c r="AQ223" t="s">
        <v>1978</v>
      </c>
    </row>
    <row r="224" spans="42:63">
      <c r="AP224">
        <v>20</v>
      </c>
      <c r="AQ224" t="s">
        <v>1979</v>
      </c>
    </row>
    <row r="225" spans="42:43">
      <c r="AP225">
        <v>20</v>
      </c>
      <c r="AQ225" t="s">
        <v>1980</v>
      </c>
    </row>
    <row r="226" spans="42:43">
      <c r="AP226">
        <v>20</v>
      </c>
      <c r="AQ226" t="s">
        <v>1981</v>
      </c>
    </row>
    <row r="227" spans="42:43">
      <c r="AP227">
        <v>20</v>
      </c>
      <c r="AQ227" t="s">
        <v>1982</v>
      </c>
    </row>
    <row r="228" spans="42:43">
      <c r="AP228">
        <v>20</v>
      </c>
      <c r="AQ228" t="s">
        <v>1983</v>
      </c>
    </row>
    <row r="229" spans="42:43">
      <c r="AP229">
        <v>20</v>
      </c>
      <c r="AQ229" t="s">
        <v>1984</v>
      </c>
    </row>
    <row r="230" spans="42:43">
      <c r="AP230">
        <v>20</v>
      </c>
      <c r="AQ230" t="s">
        <v>1985</v>
      </c>
    </row>
    <row r="231" spans="42:43">
      <c r="AP231">
        <v>20</v>
      </c>
      <c r="AQ231" t="s">
        <v>1986</v>
      </c>
    </row>
    <row r="232" spans="42:43">
      <c r="AP232">
        <v>20</v>
      </c>
      <c r="AQ232" t="s">
        <v>1987</v>
      </c>
    </row>
    <row r="233" spans="42:43">
      <c r="AP233">
        <v>20</v>
      </c>
      <c r="AQ233" t="s">
        <v>1988</v>
      </c>
    </row>
    <row r="234" spans="42:43">
      <c r="AP234">
        <v>20</v>
      </c>
      <c r="AQ234" t="s">
        <v>1989</v>
      </c>
    </row>
    <row r="235" spans="42:43">
      <c r="AP235">
        <v>20</v>
      </c>
      <c r="AQ235" t="s">
        <v>1990</v>
      </c>
    </row>
    <row r="236" spans="42:43">
      <c r="AP236">
        <v>20</v>
      </c>
      <c r="AQ236" t="s">
        <v>1991</v>
      </c>
    </row>
    <row r="237" spans="42:43">
      <c r="AP237">
        <v>20</v>
      </c>
      <c r="AQ237" t="s">
        <v>1992</v>
      </c>
    </row>
    <row r="238" spans="42:43">
      <c r="AP238">
        <v>20</v>
      </c>
      <c r="AQ238" t="s">
        <v>1993</v>
      </c>
    </row>
    <row r="239" spans="42:43">
      <c r="AP239">
        <v>20</v>
      </c>
      <c r="AQ239" t="s">
        <v>1994</v>
      </c>
    </row>
    <row r="240" spans="42:43">
      <c r="AP240">
        <v>20</v>
      </c>
      <c r="AQ240" t="s">
        <v>1995</v>
      </c>
    </row>
    <row r="241" spans="42:43">
      <c r="AP241">
        <v>20</v>
      </c>
      <c r="AQ241" t="s">
        <v>1996</v>
      </c>
    </row>
    <row r="242" spans="42:43">
      <c r="AP242">
        <v>20</v>
      </c>
      <c r="AQ242" t="s">
        <v>1997</v>
      </c>
    </row>
    <row r="243" spans="42:43">
      <c r="AP243">
        <v>20</v>
      </c>
      <c r="AQ243" t="s">
        <v>1998</v>
      </c>
    </row>
    <row r="244" spans="42:43">
      <c r="AP244">
        <v>20</v>
      </c>
      <c r="AQ244" t="s">
        <v>1999</v>
      </c>
    </row>
    <row r="245" spans="42:43">
      <c r="AP245">
        <v>20</v>
      </c>
      <c r="AQ245" t="s">
        <v>2000</v>
      </c>
    </row>
    <row r="246" spans="42:43">
      <c r="AP246">
        <v>20</v>
      </c>
      <c r="AQ246" t="s">
        <v>2001</v>
      </c>
    </row>
    <row r="247" spans="42:43">
      <c r="AP247">
        <v>20</v>
      </c>
      <c r="AQ247" t="s">
        <v>2002</v>
      </c>
    </row>
    <row r="248" spans="42:43">
      <c r="AP248">
        <v>20</v>
      </c>
      <c r="AQ248" t="s">
        <v>2003</v>
      </c>
    </row>
    <row r="249" spans="42:43">
      <c r="AP249">
        <v>20</v>
      </c>
      <c r="AQ249" t="s">
        <v>2004</v>
      </c>
    </row>
    <row r="250" spans="42:43">
      <c r="AP250">
        <v>20</v>
      </c>
      <c r="AQ250" t="s">
        <v>2005</v>
      </c>
    </row>
    <row r="251" spans="42:43">
      <c r="AP251">
        <v>20</v>
      </c>
      <c r="AQ251" t="s">
        <v>2006</v>
      </c>
    </row>
    <row r="252" spans="42:43">
      <c r="AP252">
        <v>20</v>
      </c>
      <c r="AQ252" t="s">
        <v>2007</v>
      </c>
    </row>
    <row r="253" spans="42:43">
      <c r="AP253">
        <v>20</v>
      </c>
      <c r="AQ253" t="s">
        <v>2008</v>
      </c>
    </row>
    <row r="254" spans="42:43">
      <c r="AP254">
        <v>20</v>
      </c>
      <c r="AQ254" t="s">
        <v>2009</v>
      </c>
    </row>
    <row r="255" spans="42:43">
      <c r="AP255">
        <v>20</v>
      </c>
      <c r="AQ255" t="s">
        <v>2010</v>
      </c>
    </row>
    <row r="256" spans="42:43">
      <c r="AP256">
        <v>20</v>
      </c>
      <c r="AQ256" t="s">
        <v>2011</v>
      </c>
    </row>
    <row r="257" spans="42:43">
      <c r="AP257">
        <v>20</v>
      </c>
      <c r="AQ257" t="s">
        <v>2012</v>
      </c>
    </row>
    <row r="258" spans="42:43">
      <c r="AP258">
        <v>20</v>
      </c>
      <c r="AQ258" t="s">
        <v>2013</v>
      </c>
    </row>
    <row r="259" spans="42:43">
      <c r="AP259">
        <v>20</v>
      </c>
      <c r="AQ259" t="s">
        <v>2014</v>
      </c>
    </row>
    <row r="260" spans="42:43">
      <c r="AP260">
        <v>20</v>
      </c>
      <c r="AQ260" t="s">
        <v>2015</v>
      </c>
    </row>
    <row r="261" spans="42:43">
      <c r="AP261">
        <v>20</v>
      </c>
      <c r="AQ261" t="s">
        <v>2016</v>
      </c>
    </row>
    <row r="262" spans="42:43">
      <c r="AP262">
        <v>20</v>
      </c>
      <c r="AQ262" t="s">
        <v>2017</v>
      </c>
    </row>
    <row r="263" spans="42:43">
      <c r="AP263">
        <v>20</v>
      </c>
      <c r="AQ263" t="s">
        <v>2018</v>
      </c>
    </row>
    <row r="264" spans="42:43">
      <c r="AP264">
        <v>20</v>
      </c>
      <c r="AQ264" t="s">
        <v>2019</v>
      </c>
    </row>
    <row r="265" spans="42:43">
      <c r="AP265">
        <v>20</v>
      </c>
      <c r="AQ265" t="s">
        <v>2020</v>
      </c>
    </row>
    <row r="266" spans="42:43">
      <c r="AP266">
        <v>20</v>
      </c>
      <c r="AQ266" t="s">
        <v>2021</v>
      </c>
    </row>
    <row r="267" spans="42:43">
      <c r="AP267">
        <v>20</v>
      </c>
      <c r="AQ267" t="s">
        <v>2022</v>
      </c>
    </row>
    <row r="268" spans="42:43">
      <c r="AP268">
        <v>20</v>
      </c>
      <c r="AQ268" t="s">
        <v>2023</v>
      </c>
    </row>
    <row r="269" spans="42:43">
      <c r="AP269">
        <v>20</v>
      </c>
      <c r="AQ269" t="s">
        <v>2024</v>
      </c>
    </row>
    <row r="270" spans="42:43">
      <c r="AP270">
        <v>20</v>
      </c>
      <c r="AQ270" t="s">
        <v>2025</v>
      </c>
    </row>
    <row r="271" spans="42:43">
      <c r="AP271">
        <v>20</v>
      </c>
      <c r="AQ271" t="s">
        <v>2026</v>
      </c>
    </row>
    <row r="272" spans="42:43">
      <c r="AP272">
        <v>20</v>
      </c>
      <c r="AQ272" t="s">
        <v>2027</v>
      </c>
    </row>
    <row r="273" spans="42:43">
      <c r="AP273">
        <v>20</v>
      </c>
      <c r="AQ273" t="s">
        <v>2028</v>
      </c>
    </row>
    <row r="274" spans="42:43">
      <c r="AP274">
        <v>20</v>
      </c>
      <c r="AQ274" t="s">
        <v>2029</v>
      </c>
    </row>
    <row r="275" spans="42:43">
      <c r="AP275">
        <v>20</v>
      </c>
      <c r="AQ275" t="s">
        <v>2030</v>
      </c>
    </row>
    <row r="276" spans="42:43">
      <c r="AP276">
        <v>20</v>
      </c>
      <c r="AQ276" t="s">
        <v>2031</v>
      </c>
    </row>
    <row r="277" spans="42:43">
      <c r="AP277">
        <v>20</v>
      </c>
      <c r="AQ277" t="s">
        <v>2032</v>
      </c>
    </row>
    <row r="278" spans="42:43">
      <c r="AP278">
        <v>20</v>
      </c>
      <c r="AQ278" t="s">
        <v>2033</v>
      </c>
    </row>
    <row r="279" spans="42:43">
      <c r="AP279">
        <v>20</v>
      </c>
      <c r="AQ279" t="s">
        <v>2034</v>
      </c>
    </row>
    <row r="280" spans="42:43">
      <c r="AP280">
        <v>20</v>
      </c>
      <c r="AQ280" t="s">
        <v>2035</v>
      </c>
    </row>
    <row r="281" spans="42:43">
      <c r="AP281">
        <v>20</v>
      </c>
      <c r="AQ281" t="s">
        <v>2036</v>
      </c>
    </row>
    <row r="282" spans="42:43">
      <c r="AP282">
        <v>20</v>
      </c>
      <c r="AQ282" t="s">
        <v>2037</v>
      </c>
    </row>
    <row r="283" spans="42:43">
      <c r="AP283">
        <v>20</v>
      </c>
      <c r="AQ283" t="s">
        <v>2038</v>
      </c>
    </row>
    <row r="284" spans="42:43">
      <c r="AP284">
        <v>20</v>
      </c>
      <c r="AQ284" t="s">
        <v>2039</v>
      </c>
    </row>
    <row r="285" spans="42:43">
      <c r="AP285">
        <v>20</v>
      </c>
      <c r="AQ285" t="s">
        <v>2040</v>
      </c>
    </row>
    <row r="286" spans="42:43">
      <c r="AP286">
        <v>20</v>
      </c>
      <c r="AQ286" t="s">
        <v>2041</v>
      </c>
    </row>
    <row r="287" spans="42:43">
      <c r="AP287">
        <v>20</v>
      </c>
      <c r="AQ287" t="s">
        <v>2042</v>
      </c>
    </row>
    <row r="288" spans="42:43">
      <c r="AP288">
        <v>20</v>
      </c>
      <c r="AQ288" t="s">
        <v>2043</v>
      </c>
    </row>
    <row r="289" spans="42:43">
      <c r="AP289">
        <v>20</v>
      </c>
      <c r="AQ289" t="s">
        <v>2044</v>
      </c>
    </row>
    <row r="290" spans="42:43">
      <c r="AP290">
        <v>20</v>
      </c>
      <c r="AQ290" t="s">
        <v>2045</v>
      </c>
    </row>
    <row r="291" spans="42:43">
      <c r="AP291">
        <v>20</v>
      </c>
      <c r="AQ291" t="s">
        <v>2046</v>
      </c>
    </row>
    <row r="292" spans="42:43">
      <c r="AP292">
        <v>20</v>
      </c>
      <c r="AQ292" t="s">
        <v>2047</v>
      </c>
    </row>
    <row r="293" spans="42:43">
      <c r="AP293">
        <v>20</v>
      </c>
      <c r="AQ293" t="s">
        <v>2048</v>
      </c>
    </row>
    <row r="294" spans="42:43">
      <c r="AP294">
        <v>20</v>
      </c>
      <c r="AQ294" t="s">
        <v>2049</v>
      </c>
    </row>
    <row r="295" spans="42:43">
      <c r="AP295">
        <v>20</v>
      </c>
      <c r="AQ295" t="s">
        <v>2050</v>
      </c>
    </row>
    <row r="296" spans="42:43">
      <c r="AP296">
        <v>20</v>
      </c>
      <c r="AQ296" t="s">
        <v>2051</v>
      </c>
    </row>
    <row r="297" spans="42:43">
      <c r="AP297">
        <v>20</v>
      </c>
      <c r="AQ297" t="s">
        <v>2052</v>
      </c>
    </row>
    <row r="298" spans="42:43">
      <c r="AP298">
        <v>20</v>
      </c>
      <c r="AQ298" t="s">
        <v>2053</v>
      </c>
    </row>
    <row r="299" spans="42:43">
      <c r="AP299">
        <v>20</v>
      </c>
      <c r="AQ299" t="s">
        <v>2054</v>
      </c>
    </row>
    <row r="300" spans="42:43">
      <c r="AP300">
        <v>20</v>
      </c>
      <c r="AQ300" t="s">
        <v>2055</v>
      </c>
    </row>
    <row r="301" spans="42:43">
      <c r="AP301">
        <v>20</v>
      </c>
      <c r="AQ301" t="s">
        <v>2056</v>
      </c>
    </row>
    <row r="302" spans="42:43">
      <c r="AP302">
        <v>20</v>
      </c>
      <c r="AQ302" t="s">
        <v>2057</v>
      </c>
    </row>
    <row r="303" spans="42:43">
      <c r="AP303">
        <v>20</v>
      </c>
      <c r="AQ303" t="s">
        <v>2058</v>
      </c>
    </row>
    <row r="304" spans="42:43">
      <c r="AP304">
        <v>20</v>
      </c>
      <c r="AQ304" t="s">
        <v>2059</v>
      </c>
    </row>
    <row r="305" spans="42:43">
      <c r="AP305">
        <v>20</v>
      </c>
      <c r="AQ305" t="s">
        <v>2060</v>
      </c>
    </row>
    <row r="306" spans="42:43">
      <c r="AP306">
        <v>20</v>
      </c>
      <c r="AQ306" t="s">
        <v>2061</v>
      </c>
    </row>
    <row r="307" spans="42:43">
      <c r="AP307">
        <v>20</v>
      </c>
      <c r="AQ307" t="s">
        <v>2062</v>
      </c>
    </row>
    <row r="308" spans="42:43">
      <c r="AP308">
        <v>20</v>
      </c>
      <c r="AQ308" t="s">
        <v>2063</v>
      </c>
    </row>
    <row r="309" spans="42:43">
      <c r="AP309">
        <v>20</v>
      </c>
      <c r="AQ309" t="s">
        <v>2064</v>
      </c>
    </row>
    <row r="310" spans="42:43">
      <c r="AP310">
        <v>20</v>
      </c>
      <c r="AQ310" t="s">
        <v>2065</v>
      </c>
    </row>
    <row r="311" spans="42:43">
      <c r="AP311">
        <v>20</v>
      </c>
      <c r="AQ311" t="s">
        <v>2066</v>
      </c>
    </row>
    <row r="312" spans="42:43">
      <c r="AP312">
        <v>20</v>
      </c>
      <c r="AQ312" t="s">
        <v>2067</v>
      </c>
    </row>
    <row r="313" spans="42:43">
      <c r="AP313">
        <v>20</v>
      </c>
      <c r="AQ313" t="s">
        <v>2068</v>
      </c>
    </row>
    <row r="314" spans="42:43">
      <c r="AP314">
        <v>20</v>
      </c>
      <c r="AQ314" t="s">
        <v>2069</v>
      </c>
    </row>
    <row r="315" spans="42:43">
      <c r="AP315">
        <v>20</v>
      </c>
      <c r="AQ315" t="s">
        <v>2070</v>
      </c>
    </row>
    <row r="316" spans="42:43">
      <c r="AP316">
        <v>20</v>
      </c>
      <c r="AQ316" t="s">
        <v>2071</v>
      </c>
    </row>
    <row r="317" spans="42:43">
      <c r="AP317">
        <v>20</v>
      </c>
      <c r="AQ317" t="s">
        <v>2072</v>
      </c>
    </row>
    <row r="318" spans="42:43">
      <c r="AP318">
        <v>20</v>
      </c>
      <c r="AQ318" t="s">
        <v>2073</v>
      </c>
    </row>
    <row r="319" spans="42:43">
      <c r="AP319">
        <v>20</v>
      </c>
      <c r="AQ319" t="s">
        <v>2074</v>
      </c>
    </row>
    <row r="320" spans="42:43">
      <c r="AP320">
        <v>20</v>
      </c>
      <c r="AQ320" t="s">
        <v>2075</v>
      </c>
    </row>
    <row r="321" spans="42:43">
      <c r="AP321">
        <v>20</v>
      </c>
      <c r="AQ321" t="s">
        <v>2076</v>
      </c>
    </row>
    <row r="322" spans="42:43">
      <c r="AP322">
        <v>20</v>
      </c>
      <c r="AQ322" t="s">
        <v>2077</v>
      </c>
    </row>
    <row r="323" spans="42:43">
      <c r="AP323">
        <v>20</v>
      </c>
      <c r="AQ323" t="s">
        <v>2078</v>
      </c>
    </row>
    <row r="324" spans="42:43">
      <c r="AP324">
        <v>20</v>
      </c>
      <c r="AQ324" t="s">
        <v>2079</v>
      </c>
    </row>
    <row r="325" spans="42:43">
      <c r="AP325">
        <v>20</v>
      </c>
      <c r="AQ325" t="s">
        <v>2080</v>
      </c>
    </row>
    <row r="326" spans="42:43">
      <c r="AP326">
        <v>20</v>
      </c>
      <c r="AQ326" t="s">
        <v>2081</v>
      </c>
    </row>
    <row r="327" spans="42:43">
      <c r="AP327">
        <v>20</v>
      </c>
      <c r="AQ327" t="s">
        <v>2082</v>
      </c>
    </row>
    <row r="328" spans="42:43">
      <c r="AP328">
        <v>20</v>
      </c>
      <c r="AQ328" t="s">
        <v>2083</v>
      </c>
    </row>
    <row r="329" spans="42:43">
      <c r="AP329">
        <v>20</v>
      </c>
      <c r="AQ329" t="s">
        <v>2084</v>
      </c>
    </row>
    <row r="330" spans="42:43">
      <c r="AP330">
        <v>20</v>
      </c>
      <c r="AQ330" t="s">
        <v>2085</v>
      </c>
    </row>
    <row r="331" spans="42:43">
      <c r="AP331">
        <v>20</v>
      </c>
      <c r="AQ331" t="s">
        <v>2086</v>
      </c>
    </row>
    <row r="332" spans="42:43">
      <c r="AP332">
        <v>20</v>
      </c>
      <c r="AQ332" t="s">
        <v>2087</v>
      </c>
    </row>
    <row r="333" spans="42:43">
      <c r="AP333">
        <v>20</v>
      </c>
      <c r="AQ333" t="s">
        <v>2088</v>
      </c>
    </row>
    <row r="334" spans="42:43">
      <c r="AP334">
        <v>20</v>
      </c>
      <c r="AQ334" t="s">
        <v>2089</v>
      </c>
    </row>
    <row r="335" spans="42:43">
      <c r="AP335">
        <v>20</v>
      </c>
      <c r="AQ335" t="s">
        <v>2090</v>
      </c>
    </row>
    <row r="336" spans="42:43">
      <c r="AP336">
        <v>20</v>
      </c>
      <c r="AQ336" t="s">
        <v>2091</v>
      </c>
    </row>
    <row r="337" spans="42:43">
      <c r="AP337">
        <v>20</v>
      </c>
      <c r="AQ337" t="s">
        <v>2092</v>
      </c>
    </row>
    <row r="338" spans="42:43">
      <c r="AP338">
        <v>20</v>
      </c>
      <c r="AQ338" t="s">
        <v>2093</v>
      </c>
    </row>
    <row r="339" spans="42:43">
      <c r="AP339">
        <v>20</v>
      </c>
      <c r="AQ339" t="s">
        <v>2094</v>
      </c>
    </row>
    <row r="340" spans="42:43">
      <c r="AP340">
        <v>20</v>
      </c>
      <c r="AQ340" t="s">
        <v>2095</v>
      </c>
    </row>
    <row r="341" spans="42:43">
      <c r="AP341">
        <v>20</v>
      </c>
      <c r="AQ341" t="s">
        <v>2096</v>
      </c>
    </row>
    <row r="342" spans="42:43">
      <c r="AP342">
        <v>20</v>
      </c>
      <c r="AQ342" t="s">
        <v>2097</v>
      </c>
    </row>
    <row r="343" spans="42:43">
      <c r="AP343">
        <v>20</v>
      </c>
      <c r="AQ343" t="s">
        <v>2098</v>
      </c>
    </row>
    <row r="344" spans="42:43">
      <c r="AP344">
        <v>20</v>
      </c>
      <c r="AQ344" t="s">
        <v>2099</v>
      </c>
    </row>
    <row r="345" spans="42:43">
      <c r="AP345">
        <v>20</v>
      </c>
      <c r="AQ345" t="s">
        <v>2100</v>
      </c>
    </row>
    <row r="346" spans="42:43">
      <c r="AP346">
        <v>20</v>
      </c>
      <c r="AQ346" t="s">
        <v>2101</v>
      </c>
    </row>
    <row r="347" spans="42:43">
      <c r="AP347">
        <v>20</v>
      </c>
      <c r="AQ347" t="s">
        <v>2102</v>
      </c>
    </row>
    <row r="348" spans="42:43">
      <c r="AP348">
        <v>20</v>
      </c>
      <c r="AQ348" t="s">
        <v>2103</v>
      </c>
    </row>
    <row r="349" spans="42:43">
      <c r="AP349">
        <v>20</v>
      </c>
      <c r="AQ349" t="s">
        <v>2104</v>
      </c>
    </row>
    <row r="350" spans="42:43">
      <c r="AP350">
        <v>20</v>
      </c>
      <c r="AQ350" t="s">
        <v>2105</v>
      </c>
    </row>
    <row r="351" spans="42:43">
      <c r="AP351">
        <v>20</v>
      </c>
      <c r="AQ351" t="s">
        <v>2106</v>
      </c>
    </row>
    <row r="352" spans="42:43">
      <c r="AP352">
        <v>20</v>
      </c>
      <c r="AQ352" t="s">
        <v>2107</v>
      </c>
    </row>
    <row r="353" spans="42:43">
      <c r="AP353">
        <v>20</v>
      </c>
      <c r="AQ353" t="s">
        <v>2108</v>
      </c>
    </row>
    <row r="354" spans="42:43">
      <c r="AP354">
        <v>20</v>
      </c>
      <c r="AQ354" t="s">
        <v>2109</v>
      </c>
    </row>
    <row r="355" spans="42:43">
      <c r="AP355">
        <v>20</v>
      </c>
      <c r="AQ355" t="s">
        <v>2110</v>
      </c>
    </row>
    <row r="356" spans="42:43">
      <c r="AP356">
        <v>20</v>
      </c>
      <c r="AQ356" t="s">
        <v>2111</v>
      </c>
    </row>
    <row r="357" spans="42:43">
      <c r="AP357">
        <v>20</v>
      </c>
      <c r="AQ357" t="s">
        <v>2112</v>
      </c>
    </row>
    <row r="358" spans="42:43">
      <c r="AP358">
        <v>20</v>
      </c>
      <c r="AQ358" t="s">
        <v>2113</v>
      </c>
    </row>
    <row r="359" spans="42:43">
      <c r="AP359">
        <v>20</v>
      </c>
      <c r="AQ359" t="s">
        <v>2114</v>
      </c>
    </row>
    <row r="360" spans="42:43">
      <c r="AP360">
        <v>20</v>
      </c>
      <c r="AQ360" t="s">
        <v>2115</v>
      </c>
    </row>
    <row r="361" spans="42:43">
      <c r="AP361">
        <v>20</v>
      </c>
      <c r="AQ361" t="s">
        <v>2116</v>
      </c>
    </row>
    <row r="362" spans="42:43">
      <c r="AP362">
        <v>20</v>
      </c>
      <c r="AQ362" t="s">
        <v>2117</v>
      </c>
    </row>
    <row r="363" spans="42:43">
      <c r="AP363">
        <v>20</v>
      </c>
      <c r="AQ363" t="s">
        <v>2118</v>
      </c>
    </row>
    <row r="364" spans="42:43">
      <c r="AP364">
        <v>20</v>
      </c>
      <c r="AQ364" t="s">
        <v>2119</v>
      </c>
    </row>
    <row r="365" spans="42:43">
      <c r="AP365">
        <v>20</v>
      </c>
      <c r="AQ365" t="s">
        <v>2120</v>
      </c>
    </row>
    <row r="366" spans="42:43">
      <c r="AP366">
        <v>20</v>
      </c>
      <c r="AQ366" t="s">
        <v>2121</v>
      </c>
    </row>
    <row r="367" spans="42:43">
      <c r="AP367">
        <v>20</v>
      </c>
      <c r="AQ367" t="s">
        <v>2122</v>
      </c>
    </row>
    <row r="368" spans="42:43">
      <c r="AP368">
        <v>20</v>
      </c>
      <c r="AQ368" t="s">
        <v>2123</v>
      </c>
    </row>
    <row r="369" spans="42:43">
      <c r="AP369">
        <v>20</v>
      </c>
      <c r="AQ369" t="s">
        <v>2124</v>
      </c>
    </row>
    <row r="370" spans="42:43">
      <c r="AP370">
        <v>20</v>
      </c>
      <c r="AQ370" t="s">
        <v>2125</v>
      </c>
    </row>
    <row r="371" spans="42:43">
      <c r="AP371">
        <v>20</v>
      </c>
      <c r="AQ371" t="s">
        <v>2126</v>
      </c>
    </row>
    <row r="372" spans="42:43">
      <c r="AP372">
        <v>20</v>
      </c>
      <c r="AQ372" t="s">
        <v>2127</v>
      </c>
    </row>
    <row r="373" spans="42:43">
      <c r="AP373">
        <v>20</v>
      </c>
      <c r="AQ373" t="s">
        <v>2128</v>
      </c>
    </row>
    <row r="374" spans="42:43">
      <c r="AP374">
        <v>20</v>
      </c>
      <c r="AQ374" t="s">
        <v>2129</v>
      </c>
    </row>
    <row r="375" spans="42:43">
      <c r="AP375">
        <v>20</v>
      </c>
      <c r="AQ375" t="s">
        <v>2130</v>
      </c>
    </row>
    <row r="376" spans="42:43">
      <c r="AP376">
        <v>20</v>
      </c>
      <c r="AQ376" t="s">
        <v>2131</v>
      </c>
    </row>
    <row r="377" spans="42:43">
      <c r="AP377">
        <v>20</v>
      </c>
      <c r="AQ377" t="s">
        <v>2132</v>
      </c>
    </row>
    <row r="378" spans="42:43">
      <c r="AP378">
        <v>20</v>
      </c>
      <c r="AQ378" t="s">
        <v>2133</v>
      </c>
    </row>
    <row r="379" spans="42:43">
      <c r="AP379">
        <v>20</v>
      </c>
      <c r="AQ379" t="s">
        <v>2134</v>
      </c>
    </row>
    <row r="380" spans="42:43">
      <c r="AP380">
        <v>20</v>
      </c>
      <c r="AQ380" t="s">
        <v>2135</v>
      </c>
    </row>
    <row r="381" spans="42:43">
      <c r="AP381">
        <v>20</v>
      </c>
      <c r="AQ381" t="s">
        <v>2136</v>
      </c>
    </row>
    <row r="382" spans="42:43">
      <c r="AP382">
        <v>20</v>
      </c>
      <c r="AQ382" t="s">
        <v>2137</v>
      </c>
    </row>
    <row r="383" spans="42:43">
      <c r="AP383">
        <v>20</v>
      </c>
      <c r="AQ383" t="s">
        <v>2138</v>
      </c>
    </row>
    <row r="384" spans="42:43">
      <c r="AP384">
        <v>20</v>
      </c>
      <c r="AQ384" t="s">
        <v>2139</v>
      </c>
    </row>
    <row r="385" spans="42:43">
      <c r="AP385">
        <v>20</v>
      </c>
      <c r="AQ385" t="s">
        <v>2140</v>
      </c>
    </row>
    <row r="386" spans="42:43">
      <c r="AP386">
        <v>20</v>
      </c>
      <c r="AQ386" t="s">
        <v>2141</v>
      </c>
    </row>
    <row r="387" spans="42:43">
      <c r="AP387">
        <v>20</v>
      </c>
      <c r="AQ387" t="s">
        <v>2142</v>
      </c>
    </row>
    <row r="388" spans="42:43">
      <c r="AP388">
        <v>20</v>
      </c>
      <c r="AQ388" t="s">
        <v>2143</v>
      </c>
    </row>
    <row r="389" spans="42:43">
      <c r="AP389">
        <v>20</v>
      </c>
      <c r="AQ389" t="s">
        <v>2144</v>
      </c>
    </row>
    <row r="390" spans="42:43">
      <c r="AP390">
        <v>20</v>
      </c>
      <c r="AQ390" t="s">
        <v>2145</v>
      </c>
    </row>
    <row r="391" spans="42:43">
      <c r="AP391">
        <v>20</v>
      </c>
      <c r="AQ391" t="s">
        <v>2146</v>
      </c>
    </row>
    <row r="392" spans="42:43">
      <c r="AP392">
        <v>20</v>
      </c>
      <c r="AQ392" t="s">
        <v>2147</v>
      </c>
    </row>
    <row r="393" spans="42:43">
      <c r="AP393">
        <v>20</v>
      </c>
      <c r="AQ393" t="s">
        <v>2148</v>
      </c>
    </row>
    <row r="394" spans="42:43">
      <c r="AP394">
        <v>20</v>
      </c>
      <c r="AQ394" t="s">
        <v>2149</v>
      </c>
    </row>
    <row r="395" spans="42:43">
      <c r="AP395">
        <v>20</v>
      </c>
      <c r="AQ395" t="s">
        <v>2150</v>
      </c>
    </row>
    <row r="396" spans="42:43">
      <c r="AP396">
        <v>20</v>
      </c>
      <c r="AQ396" t="s">
        <v>2151</v>
      </c>
    </row>
    <row r="397" spans="42:43">
      <c r="AP397">
        <v>20</v>
      </c>
      <c r="AQ397" t="s">
        <v>2152</v>
      </c>
    </row>
    <row r="398" spans="42:43">
      <c r="AP398">
        <v>20</v>
      </c>
      <c r="AQ398" t="s">
        <v>2153</v>
      </c>
    </row>
    <row r="399" spans="42:43">
      <c r="AP399">
        <v>20</v>
      </c>
      <c r="AQ399" t="s">
        <v>2154</v>
      </c>
    </row>
    <row r="400" spans="42:43">
      <c r="AP400">
        <v>20</v>
      </c>
      <c r="AQ400" t="s">
        <v>2155</v>
      </c>
    </row>
    <row r="401" spans="42:43">
      <c r="AP401">
        <v>20</v>
      </c>
      <c r="AQ401" t="s">
        <v>2156</v>
      </c>
    </row>
    <row r="402" spans="42:43">
      <c r="AP402">
        <v>20</v>
      </c>
      <c r="AQ402" t="s">
        <v>2157</v>
      </c>
    </row>
    <row r="403" spans="42:43">
      <c r="AP403">
        <v>20</v>
      </c>
      <c r="AQ403" t="s">
        <v>2158</v>
      </c>
    </row>
    <row r="404" spans="42:43">
      <c r="AP404">
        <v>20</v>
      </c>
      <c r="AQ404" t="s">
        <v>2159</v>
      </c>
    </row>
    <row r="405" spans="42:43">
      <c r="AP405">
        <v>20</v>
      </c>
      <c r="AQ405" t="s">
        <v>2160</v>
      </c>
    </row>
    <row r="406" spans="42:43">
      <c r="AP406">
        <v>20</v>
      </c>
      <c r="AQ406" t="s">
        <v>2161</v>
      </c>
    </row>
    <row r="407" spans="42:43">
      <c r="AP407">
        <v>20</v>
      </c>
      <c r="AQ407" t="s">
        <v>2162</v>
      </c>
    </row>
    <row r="408" spans="42:43">
      <c r="AP408">
        <v>20</v>
      </c>
      <c r="AQ408" t="s">
        <v>2163</v>
      </c>
    </row>
    <row r="409" spans="42:43">
      <c r="AP409">
        <v>20</v>
      </c>
      <c r="AQ409" t="s">
        <v>2164</v>
      </c>
    </row>
    <row r="410" spans="42:43">
      <c r="AP410">
        <v>20</v>
      </c>
      <c r="AQ410" t="s">
        <v>2165</v>
      </c>
    </row>
    <row r="411" spans="42:43">
      <c r="AP411">
        <v>20</v>
      </c>
      <c r="AQ411" t="s">
        <v>2166</v>
      </c>
    </row>
    <row r="412" spans="42:43">
      <c r="AP412">
        <v>20</v>
      </c>
      <c r="AQ412" t="s">
        <v>2167</v>
      </c>
    </row>
    <row r="413" spans="42:43">
      <c r="AP413">
        <v>20</v>
      </c>
      <c r="AQ413" t="s">
        <v>2168</v>
      </c>
    </row>
    <row r="414" spans="42:43">
      <c r="AP414">
        <v>20</v>
      </c>
      <c r="AQ414" t="s">
        <v>2169</v>
      </c>
    </row>
    <row r="415" spans="42:43">
      <c r="AP415">
        <v>20</v>
      </c>
      <c r="AQ415" t="s">
        <v>2170</v>
      </c>
    </row>
    <row r="416" spans="42:43">
      <c r="AP416">
        <v>20</v>
      </c>
      <c r="AQ416" t="s">
        <v>2171</v>
      </c>
    </row>
    <row r="417" spans="42:43">
      <c r="AP417">
        <v>20</v>
      </c>
      <c r="AQ417" t="s">
        <v>2172</v>
      </c>
    </row>
    <row r="418" spans="42:43">
      <c r="AP418">
        <v>20</v>
      </c>
      <c r="AQ418" t="s">
        <v>2173</v>
      </c>
    </row>
    <row r="419" spans="42:43">
      <c r="AP419">
        <v>20</v>
      </c>
      <c r="AQ419" t="s">
        <v>2174</v>
      </c>
    </row>
    <row r="420" spans="42:43">
      <c r="AP420">
        <v>20</v>
      </c>
      <c r="AQ420" t="s">
        <v>2175</v>
      </c>
    </row>
    <row r="421" spans="42:43">
      <c r="AP421">
        <v>20</v>
      </c>
      <c r="AQ421" t="s">
        <v>2176</v>
      </c>
    </row>
    <row r="422" spans="42:43">
      <c r="AP422">
        <v>20</v>
      </c>
      <c r="AQ422" t="s">
        <v>2177</v>
      </c>
    </row>
    <row r="423" spans="42:43">
      <c r="AP423">
        <v>20</v>
      </c>
      <c r="AQ423" t="s">
        <v>2178</v>
      </c>
    </row>
    <row r="424" spans="42:43">
      <c r="AP424">
        <v>20</v>
      </c>
      <c r="AQ424" t="s">
        <v>2179</v>
      </c>
    </row>
    <row r="425" spans="42:43">
      <c r="AP425">
        <v>20</v>
      </c>
      <c r="AQ425" t="s">
        <v>2180</v>
      </c>
    </row>
    <row r="426" spans="42:43">
      <c r="AP426">
        <v>20</v>
      </c>
      <c r="AQ426" t="s">
        <v>2181</v>
      </c>
    </row>
    <row r="427" spans="42:43">
      <c r="AP427">
        <v>20</v>
      </c>
      <c r="AQ427" t="s">
        <v>2182</v>
      </c>
    </row>
    <row r="428" spans="42:43">
      <c r="AP428">
        <v>20</v>
      </c>
      <c r="AQ428" t="s">
        <v>2183</v>
      </c>
    </row>
    <row r="429" spans="42:43">
      <c r="AP429">
        <v>20</v>
      </c>
      <c r="AQ429" t="s">
        <v>2184</v>
      </c>
    </row>
    <row r="430" spans="42:43">
      <c r="AP430">
        <v>20</v>
      </c>
      <c r="AQ430" t="s">
        <v>2185</v>
      </c>
    </row>
    <row r="431" spans="42:43">
      <c r="AP431">
        <v>20</v>
      </c>
      <c r="AQ431" t="s">
        <v>2186</v>
      </c>
    </row>
    <row r="432" spans="42:43">
      <c r="AP432">
        <v>20</v>
      </c>
      <c r="AQ432" t="s">
        <v>2187</v>
      </c>
    </row>
    <row r="433" spans="42:43">
      <c r="AP433">
        <v>20</v>
      </c>
      <c r="AQ433" t="s">
        <v>2188</v>
      </c>
    </row>
    <row r="434" spans="42:43">
      <c r="AP434">
        <v>20</v>
      </c>
      <c r="AQ434" t="s">
        <v>2189</v>
      </c>
    </row>
    <row r="435" spans="42:43">
      <c r="AP435">
        <v>20</v>
      </c>
      <c r="AQ435" t="s">
        <v>2190</v>
      </c>
    </row>
    <row r="436" spans="42:43">
      <c r="AP436">
        <v>20</v>
      </c>
      <c r="AQ436" t="s">
        <v>2191</v>
      </c>
    </row>
    <row r="437" spans="42:43">
      <c r="AP437">
        <v>20</v>
      </c>
      <c r="AQ437" t="s">
        <v>2192</v>
      </c>
    </row>
    <row r="438" spans="42:43">
      <c r="AP438">
        <v>20</v>
      </c>
      <c r="AQ438" t="s">
        <v>2193</v>
      </c>
    </row>
    <row r="439" spans="42:43">
      <c r="AP439">
        <v>20</v>
      </c>
      <c r="AQ439" t="s">
        <v>2194</v>
      </c>
    </row>
    <row r="440" spans="42:43">
      <c r="AP440">
        <v>20</v>
      </c>
      <c r="AQ440" t="s">
        <v>2195</v>
      </c>
    </row>
    <row r="441" spans="42:43">
      <c r="AP441">
        <v>20</v>
      </c>
      <c r="AQ441" t="s">
        <v>2196</v>
      </c>
    </row>
    <row r="442" spans="42:43">
      <c r="AP442">
        <v>20</v>
      </c>
      <c r="AQ442" t="s">
        <v>2197</v>
      </c>
    </row>
    <row r="443" spans="42:43">
      <c r="AP443">
        <v>20</v>
      </c>
      <c r="AQ443" t="s">
        <v>2198</v>
      </c>
    </row>
    <row r="444" spans="42:43">
      <c r="AP444">
        <v>20</v>
      </c>
      <c r="AQ444" t="s">
        <v>2199</v>
      </c>
    </row>
    <row r="445" spans="42:43">
      <c r="AP445">
        <v>20</v>
      </c>
      <c r="AQ445" t="s">
        <v>2200</v>
      </c>
    </row>
    <row r="446" spans="42:43">
      <c r="AP446">
        <v>20</v>
      </c>
      <c r="AQ446" t="s">
        <v>2201</v>
      </c>
    </row>
    <row r="447" spans="42:43">
      <c r="AP447">
        <v>20</v>
      </c>
      <c r="AQ447" t="s">
        <v>2202</v>
      </c>
    </row>
    <row r="448" spans="42:43">
      <c r="AP448">
        <v>20</v>
      </c>
      <c r="AQ448" t="s">
        <v>2203</v>
      </c>
    </row>
    <row r="449" spans="42:43">
      <c r="AP449">
        <v>20</v>
      </c>
      <c r="AQ449" t="s">
        <v>2204</v>
      </c>
    </row>
    <row r="450" spans="42:43">
      <c r="AP450">
        <v>20</v>
      </c>
      <c r="AQ450" t="s">
        <v>2205</v>
      </c>
    </row>
    <row r="451" spans="42:43">
      <c r="AP451">
        <v>20</v>
      </c>
      <c r="AQ451" t="s">
        <v>2206</v>
      </c>
    </row>
    <row r="452" spans="42:43">
      <c r="AP452">
        <v>20</v>
      </c>
      <c r="AQ452" t="s">
        <v>2207</v>
      </c>
    </row>
    <row r="453" spans="42:43">
      <c r="AP453">
        <v>20</v>
      </c>
      <c r="AQ453" t="s">
        <v>2208</v>
      </c>
    </row>
    <row r="454" spans="42:43">
      <c r="AP454">
        <v>20</v>
      </c>
      <c r="AQ454" t="s">
        <v>2209</v>
      </c>
    </row>
    <row r="455" spans="42:43">
      <c r="AP455">
        <v>20</v>
      </c>
      <c r="AQ455" t="s">
        <v>2210</v>
      </c>
    </row>
    <row r="456" spans="42:43">
      <c r="AP456">
        <v>20</v>
      </c>
      <c r="AQ456" t="s">
        <v>2211</v>
      </c>
    </row>
    <row r="457" spans="42:43">
      <c r="AP457">
        <v>20</v>
      </c>
      <c r="AQ457" t="s">
        <v>2212</v>
      </c>
    </row>
    <row r="458" spans="42:43">
      <c r="AP458">
        <v>20</v>
      </c>
      <c r="AQ458" t="s">
        <v>2213</v>
      </c>
    </row>
    <row r="459" spans="42:43">
      <c r="AP459">
        <v>20</v>
      </c>
      <c r="AQ459" t="s">
        <v>2214</v>
      </c>
    </row>
    <row r="460" spans="42:43">
      <c r="AP460">
        <v>20</v>
      </c>
      <c r="AQ460" t="s">
        <v>2215</v>
      </c>
    </row>
    <row r="461" spans="42:43">
      <c r="AP461">
        <v>20</v>
      </c>
      <c r="AQ461" t="s">
        <v>2216</v>
      </c>
    </row>
    <row r="462" spans="42:43">
      <c r="AP462">
        <v>20</v>
      </c>
      <c r="AQ462" t="s">
        <v>2217</v>
      </c>
    </row>
    <row r="463" spans="42:43">
      <c r="AP463">
        <v>20</v>
      </c>
      <c r="AQ463" t="s">
        <v>2218</v>
      </c>
    </row>
    <row r="464" spans="42:43">
      <c r="AP464">
        <v>20</v>
      </c>
      <c r="AQ464" t="s">
        <v>2219</v>
      </c>
    </row>
    <row r="465" spans="42:43">
      <c r="AP465">
        <v>20</v>
      </c>
      <c r="AQ465" t="s">
        <v>2220</v>
      </c>
    </row>
    <row r="466" spans="42:43">
      <c r="AP466">
        <v>20</v>
      </c>
      <c r="AQ466" t="s">
        <v>2221</v>
      </c>
    </row>
    <row r="467" spans="42:43">
      <c r="AP467">
        <v>20</v>
      </c>
      <c r="AQ467" t="s">
        <v>2222</v>
      </c>
    </row>
    <row r="468" spans="42:43">
      <c r="AP468">
        <v>20</v>
      </c>
      <c r="AQ468" t="s">
        <v>2223</v>
      </c>
    </row>
    <row r="469" spans="42:43">
      <c r="AP469">
        <v>20</v>
      </c>
      <c r="AQ469" t="s">
        <v>2224</v>
      </c>
    </row>
    <row r="470" spans="42:43">
      <c r="AP470">
        <v>20</v>
      </c>
      <c r="AQ470" t="s">
        <v>2225</v>
      </c>
    </row>
    <row r="471" spans="42:43">
      <c r="AP471">
        <v>20</v>
      </c>
      <c r="AQ471" t="s">
        <v>2226</v>
      </c>
    </row>
    <row r="472" spans="42:43">
      <c r="AP472">
        <v>20</v>
      </c>
      <c r="AQ472" t="s">
        <v>2227</v>
      </c>
    </row>
    <row r="473" spans="42:43">
      <c r="AP473">
        <v>20</v>
      </c>
      <c r="AQ473" t="s">
        <v>2228</v>
      </c>
    </row>
    <row r="474" spans="42:43">
      <c r="AP474">
        <v>20</v>
      </c>
      <c r="AQ474" t="s">
        <v>2229</v>
      </c>
    </row>
    <row r="475" spans="42:43">
      <c r="AP475">
        <v>20</v>
      </c>
      <c r="AQ475" t="s">
        <v>2230</v>
      </c>
    </row>
    <row r="476" spans="42:43">
      <c r="AP476">
        <v>20</v>
      </c>
      <c r="AQ476" t="s">
        <v>2231</v>
      </c>
    </row>
    <row r="477" spans="42:43">
      <c r="AP477">
        <v>20</v>
      </c>
      <c r="AQ477" t="s">
        <v>2232</v>
      </c>
    </row>
    <row r="478" spans="42:43">
      <c r="AP478">
        <v>20</v>
      </c>
      <c r="AQ478" t="s">
        <v>2233</v>
      </c>
    </row>
    <row r="479" spans="42:43">
      <c r="AP479">
        <v>20</v>
      </c>
      <c r="AQ479" t="s">
        <v>2234</v>
      </c>
    </row>
    <row r="480" spans="42:43">
      <c r="AP480">
        <v>20</v>
      </c>
      <c r="AQ480" t="s">
        <v>2235</v>
      </c>
    </row>
    <row r="481" spans="42:43">
      <c r="AP481">
        <v>20</v>
      </c>
      <c r="AQ481" t="s">
        <v>2236</v>
      </c>
    </row>
    <row r="482" spans="42:43">
      <c r="AP482">
        <v>20</v>
      </c>
      <c r="AQ482" t="s">
        <v>2237</v>
      </c>
    </row>
    <row r="483" spans="42:43">
      <c r="AP483">
        <v>20</v>
      </c>
      <c r="AQ483" t="s">
        <v>2238</v>
      </c>
    </row>
    <row r="484" spans="42:43">
      <c r="AP484">
        <v>20</v>
      </c>
      <c r="AQ484" t="s">
        <v>2239</v>
      </c>
    </row>
    <row r="485" spans="42:43">
      <c r="AP485">
        <v>20</v>
      </c>
      <c r="AQ485" t="s">
        <v>2240</v>
      </c>
    </row>
    <row r="486" spans="42:43">
      <c r="AP486">
        <v>20</v>
      </c>
      <c r="AQ486" t="s">
        <v>2241</v>
      </c>
    </row>
    <row r="487" spans="42:43">
      <c r="AP487">
        <v>20</v>
      </c>
      <c r="AQ487" t="s">
        <v>2242</v>
      </c>
    </row>
    <row r="488" spans="42:43">
      <c r="AP488">
        <v>20</v>
      </c>
      <c r="AQ488" t="s">
        <v>2243</v>
      </c>
    </row>
    <row r="489" spans="42:43">
      <c r="AP489">
        <v>20</v>
      </c>
      <c r="AQ489" t="s">
        <v>2244</v>
      </c>
    </row>
    <row r="490" spans="42:43">
      <c r="AP490">
        <v>20</v>
      </c>
      <c r="AQ490" t="s">
        <v>2245</v>
      </c>
    </row>
    <row r="491" spans="42:43">
      <c r="AP491">
        <v>20</v>
      </c>
      <c r="AQ491" t="s">
        <v>2246</v>
      </c>
    </row>
    <row r="492" spans="42:43">
      <c r="AP492">
        <v>20</v>
      </c>
      <c r="AQ492" t="s">
        <v>2247</v>
      </c>
    </row>
    <row r="493" spans="42:43">
      <c r="AP493">
        <v>20</v>
      </c>
      <c r="AQ493" t="s">
        <v>2248</v>
      </c>
    </row>
    <row r="494" spans="42:43">
      <c r="AP494">
        <v>20</v>
      </c>
      <c r="AQ494" t="s">
        <v>2249</v>
      </c>
    </row>
    <row r="495" spans="42:43">
      <c r="AP495">
        <v>20</v>
      </c>
      <c r="AQ495" t="s">
        <v>2250</v>
      </c>
    </row>
    <row r="496" spans="42:43">
      <c r="AP496">
        <v>20</v>
      </c>
      <c r="AQ496" t="s">
        <v>2251</v>
      </c>
    </row>
    <row r="497" spans="42:43">
      <c r="AP497">
        <v>20</v>
      </c>
      <c r="AQ497" t="s">
        <v>2252</v>
      </c>
    </row>
    <row r="498" spans="42:43">
      <c r="AP498">
        <v>20</v>
      </c>
      <c r="AQ498" t="s">
        <v>2253</v>
      </c>
    </row>
    <row r="499" spans="42:43">
      <c r="AP499">
        <v>20</v>
      </c>
      <c r="AQ499" t="s">
        <v>2254</v>
      </c>
    </row>
    <row r="500" spans="42:43">
      <c r="AP500">
        <v>20</v>
      </c>
      <c r="AQ500" t="s">
        <v>2255</v>
      </c>
    </row>
    <row r="501" spans="42:43">
      <c r="AP501">
        <v>20</v>
      </c>
      <c r="AQ501" t="s">
        <v>2256</v>
      </c>
    </row>
    <row r="502" spans="42:43">
      <c r="AP502">
        <v>20</v>
      </c>
      <c r="AQ502" t="s">
        <v>2257</v>
      </c>
    </row>
    <row r="503" spans="42:43">
      <c r="AP503">
        <v>20</v>
      </c>
      <c r="AQ503" t="s">
        <v>2258</v>
      </c>
    </row>
    <row r="504" spans="42:43">
      <c r="AP504">
        <v>20</v>
      </c>
      <c r="AQ504" t="s">
        <v>2259</v>
      </c>
    </row>
    <row r="505" spans="42:43">
      <c r="AP505">
        <v>20</v>
      </c>
      <c r="AQ505" t="s">
        <v>2260</v>
      </c>
    </row>
    <row r="506" spans="42:43">
      <c r="AP506">
        <v>20</v>
      </c>
      <c r="AQ506" t="s">
        <v>2261</v>
      </c>
    </row>
    <row r="507" spans="42:43">
      <c r="AP507">
        <v>20</v>
      </c>
      <c r="AQ507" t="s">
        <v>2262</v>
      </c>
    </row>
    <row r="508" spans="42:43">
      <c r="AP508">
        <v>20</v>
      </c>
      <c r="AQ508" t="s">
        <v>2263</v>
      </c>
    </row>
    <row r="509" spans="42:43">
      <c r="AP509">
        <v>20</v>
      </c>
      <c r="AQ509" t="s">
        <v>2264</v>
      </c>
    </row>
    <row r="510" spans="42:43">
      <c r="AP510">
        <v>20</v>
      </c>
      <c r="AQ510" t="s">
        <v>2265</v>
      </c>
    </row>
    <row r="511" spans="42:43">
      <c r="AP511">
        <v>20</v>
      </c>
      <c r="AQ511" t="s">
        <v>2266</v>
      </c>
    </row>
    <row r="512" spans="42:43">
      <c r="AP512">
        <v>20</v>
      </c>
      <c r="AQ512" t="s">
        <v>2267</v>
      </c>
    </row>
    <row r="513" spans="42:43">
      <c r="AP513">
        <v>20</v>
      </c>
      <c r="AQ513" t="s">
        <v>2268</v>
      </c>
    </row>
    <row r="514" spans="42:43">
      <c r="AP514">
        <v>20</v>
      </c>
      <c r="AQ514" t="s">
        <v>2269</v>
      </c>
    </row>
    <row r="515" spans="42:43">
      <c r="AP515">
        <v>20</v>
      </c>
      <c r="AQ515" t="s">
        <v>2270</v>
      </c>
    </row>
    <row r="516" spans="42:43">
      <c r="AP516">
        <v>20</v>
      </c>
      <c r="AQ516" t="s">
        <v>2271</v>
      </c>
    </row>
    <row r="517" spans="42:43">
      <c r="AP517">
        <v>20</v>
      </c>
      <c r="AQ517" t="s">
        <v>2272</v>
      </c>
    </row>
    <row r="518" spans="42:43">
      <c r="AP518">
        <v>20</v>
      </c>
      <c r="AQ518" t="s">
        <v>2273</v>
      </c>
    </row>
    <row r="519" spans="42:43">
      <c r="AP519">
        <v>20</v>
      </c>
      <c r="AQ519" t="s">
        <v>2274</v>
      </c>
    </row>
    <row r="520" spans="42:43">
      <c r="AP520">
        <v>20</v>
      </c>
      <c r="AQ520" t="s">
        <v>2275</v>
      </c>
    </row>
    <row r="521" spans="42:43">
      <c r="AP521">
        <v>20</v>
      </c>
      <c r="AQ521" t="s">
        <v>2276</v>
      </c>
    </row>
    <row r="522" spans="42:43">
      <c r="AP522">
        <v>20</v>
      </c>
      <c r="AQ522" t="s">
        <v>2277</v>
      </c>
    </row>
    <row r="523" spans="42:43">
      <c r="AP523">
        <v>20</v>
      </c>
      <c r="AQ523" t="s">
        <v>2278</v>
      </c>
    </row>
    <row r="524" spans="42:43">
      <c r="AP524">
        <v>20</v>
      </c>
      <c r="AQ524" t="s">
        <v>2279</v>
      </c>
    </row>
    <row r="525" spans="42:43">
      <c r="AP525">
        <v>20</v>
      </c>
      <c r="AQ525" t="s">
        <v>2280</v>
      </c>
    </row>
    <row r="526" spans="42:43">
      <c r="AP526">
        <v>20</v>
      </c>
      <c r="AQ526" t="s">
        <v>2281</v>
      </c>
    </row>
    <row r="527" spans="42:43">
      <c r="AP527">
        <v>20</v>
      </c>
      <c r="AQ527" t="s">
        <v>2282</v>
      </c>
    </row>
    <row r="528" spans="42:43">
      <c r="AP528">
        <v>20</v>
      </c>
      <c r="AQ528" t="s">
        <v>2283</v>
      </c>
    </row>
    <row r="529" spans="42:43">
      <c r="AP529">
        <v>20</v>
      </c>
      <c r="AQ529" t="s">
        <v>2284</v>
      </c>
    </row>
    <row r="530" spans="42:43">
      <c r="AP530">
        <v>20</v>
      </c>
      <c r="AQ530" t="s">
        <v>2285</v>
      </c>
    </row>
    <row r="531" spans="42:43">
      <c r="AP531">
        <v>20</v>
      </c>
      <c r="AQ531" t="s">
        <v>2286</v>
      </c>
    </row>
    <row r="532" spans="42:43">
      <c r="AP532">
        <v>20</v>
      </c>
      <c r="AQ532" t="s">
        <v>2287</v>
      </c>
    </row>
    <row r="533" spans="42:43">
      <c r="AP533">
        <v>20</v>
      </c>
      <c r="AQ533" t="s">
        <v>2288</v>
      </c>
    </row>
    <row r="534" spans="42:43">
      <c r="AP534">
        <v>20</v>
      </c>
      <c r="AQ534" t="s">
        <v>2289</v>
      </c>
    </row>
    <row r="535" spans="42:43">
      <c r="AP535">
        <v>20</v>
      </c>
      <c r="AQ535" t="s">
        <v>2290</v>
      </c>
    </row>
    <row r="536" spans="42:43">
      <c r="AP536">
        <v>20</v>
      </c>
      <c r="AQ536" t="s">
        <v>2291</v>
      </c>
    </row>
    <row r="537" spans="42:43">
      <c r="AP537">
        <v>20</v>
      </c>
      <c r="AQ537" t="s">
        <v>2292</v>
      </c>
    </row>
    <row r="538" spans="42:43">
      <c r="AP538">
        <v>20</v>
      </c>
      <c r="AQ538" t="s">
        <v>2293</v>
      </c>
    </row>
    <row r="539" spans="42:43">
      <c r="AP539">
        <v>20</v>
      </c>
      <c r="AQ539" t="s">
        <v>2294</v>
      </c>
    </row>
    <row r="540" spans="42:43">
      <c r="AP540">
        <v>20</v>
      </c>
      <c r="AQ540" t="s">
        <v>2295</v>
      </c>
    </row>
    <row r="541" spans="42:43">
      <c r="AP541">
        <v>20</v>
      </c>
      <c r="AQ541" t="s">
        <v>2296</v>
      </c>
    </row>
    <row r="542" spans="42:43">
      <c r="AP542">
        <v>20</v>
      </c>
      <c r="AQ542" t="s">
        <v>2297</v>
      </c>
    </row>
    <row r="543" spans="42:43">
      <c r="AP543">
        <v>20</v>
      </c>
      <c r="AQ543" t="s">
        <v>2298</v>
      </c>
    </row>
    <row r="544" spans="42:43">
      <c r="AP544">
        <v>20</v>
      </c>
      <c r="AQ544" t="s">
        <v>2299</v>
      </c>
    </row>
    <row r="545" spans="42:43">
      <c r="AP545">
        <v>20</v>
      </c>
      <c r="AQ545" t="s">
        <v>2300</v>
      </c>
    </row>
    <row r="546" spans="42:43">
      <c r="AP546">
        <v>20</v>
      </c>
      <c r="AQ546" t="s">
        <v>2301</v>
      </c>
    </row>
    <row r="547" spans="42:43">
      <c r="AP547">
        <v>20</v>
      </c>
      <c r="AQ547" t="s">
        <v>2302</v>
      </c>
    </row>
    <row r="548" spans="42:43">
      <c r="AP548">
        <v>20</v>
      </c>
      <c r="AQ548" t="s">
        <v>2303</v>
      </c>
    </row>
    <row r="549" spans="42:43">
      <c r="AP549">
        <v>20</v>
      </c>
      <c r="AQ549" t="s">
        <v>2304</v>
      </c>
    </row>
    <row r="550" spans="42:43">
      <c r="AP550">
        <v>20</v>
      </c>
      <c r="AQ550" t="s">
        <v>2305</v>
      </c>
    </row>
    <row r="551" spans="42:43">
      <c r="AP551">
        <v>20</v>
      </c>
      <c r="AQ551" t="s">
        <v>2306</v>
      </c>
    </row>
    <row r="552" spans="42:43">
      <c r="AP552">
        <v>20</v>
      </c>
      <c r="AQ552" t="s">
        <v>2307</v>
      </c>
    </row>
    <row r="553" spans="42:43">
      <c r="AP553">
        <v>20</v>
      </c>
      <c r="AQ553" t="s">
        <v>2308</v>
      </c>
    </row>
    <row r="554" spans="42:43">
      <c r="AP554">
        <v>20</v>
      </c>
      <c r="AQ554" t="s">
        <v>2309</v>
      </c>
    </row>
    <row r="555" spans="42:43">
      <c r="AP555">
        <v>20</v>
      </c>
      <c r="AQ555" t="s">
        <v>2310</v>
      </c>
    </row>
    <row r="556" spans="42:43">
      <c r="AP556">
        <v>20</v>
      </c>
      <c r="AQ556" t="s">
        <v>2311</v>
      </c>
    </row>
    <row r="557" spans="42:43">
      <c r="AP557">
        <v>20</v>
      </c>
      <c r="AQ557" t="s">
        <v>2312</v>
      </c>
    </row>
    <row r="558" spans="42:43">
      <c r="AP558">
        <v>20</v>
      </c>
      <c r="AQ558" t="s">
        <v>2313</v>
      </c>
    </row>
    <row r="559" spans="42:43">
      <c r="AP559">
        <v>20</v>
      </c>
      <c r="AQ559" t="s">
        <v>2314</v>
      </c>
    </row>
    <row r="560" spans="42:43">
      <c r="AP560">
        <v>20</v>
      </c>
      <c r="AQ560" t="s">
        <v>2315</v>
      </c>
    </row>
    <row r="561" spans="42:43">
      <c r="AP561">
        <v>20</v>
      </c>
      <c r="AQ561" t="s">
        <v>2316</v>
      </c>
    </row>
    <row r="562" spans="42:43">
      <c r="AP562">
        <v>20</v>
      </c>
      <c r="AQ562" t="s">
        <v>2317</v>
      </c>
    </row>
    <row r="563" spans="42:43">
      <c r="AP563">
        <v>20</v>
      </c>
      <c r="AQ563" t="s">
        <v>1437</v>
      </c>
    </row>
    <row r="564" spans="42:43">
      <c r="AP564">
        <v>20</v>
      </c>
      <c r="AQ564" t="s">
        <v>2318</v>
      </c>
    </row>
    <row r="565" spans="42:43">
      <c r="AP565">
        <v>20</v>
      </c>
      <c r="AQ565" t="s">
        <v>2319</v>
      </c>
    </row>
    <row r="566" spans="42:43">
      <c r="AP566">
        <v>20</v>
      </c>
      <c r="AQ566" t="s">
        <v>2320</v>
      </c>
    </row>
    <row r="567" spans="42:43">
      <c r="AP567">
        <v>20</v>
      </c>
      <c r="AQ567" t="s">
        <v>2321</v>
      </c>
    </row>
    <row r="568" spans="42:43">
      <c r="AP568">
        <v>20</v>
      </c>
      <c r="AQ568" t="s">
        <v>2322</v>
      </c>
    </row>
    <row r="569" spans="42:43">
      <c r="AP569">
        <v>20</v>
      </c>
      <c r="AQ569" t="s">
        <v>2323</v>
      </c>
    </row>
    <row r="570" spans="42:43">
      <c r="AP570">
        <v>20</v>
      </c>
      <c r="AQ570" t="s">
        <v>2324</v>
      </c>
    </row>
    <row r="571" spans="42:43">
      <c r="AP571">
        <v>20</v>
      </c>
      <c r="AQ571" t="s">
        <v>2325</v>
      </c>
    </row>
    <row r="572" spans="42:43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A15" sqref="A15"/>
    </sheetView>
  </sheetViews>
  <sheetFormatPr baseColWidth="10" defaultColWidth="10.85546875" defaultRowHeight="15" zeroHeight="1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9" customFormat="1" ht="34.5" customHeight="1">
      <c r="A1" s="287" t="s">
        <v>487</v>
      </c>
      <c r="B1" s="287"/>
      <c r="C1" s="287"/>
      <c r="D1" s="287"/>
      <c r="E1" s="287"/>
      <c r="F1" s="287"/>
      <c r="G1" s="99"/>
    </row>
    <row r="2" spans="1:7">
      <c r="A2" s="275" t="str">
        <f>ENTE_PUBLICO</f>
        <v>Municipio de Valle de Santiago, Gto., Gobierno del Estado de Guanajuato</v>
      </c>
      <c r="B2" s="276"/>
      <c r="C2" s="276"/>
      <c r="D2" s="276"/>
      <c r="E2" s="276"/>
      <c r="F2" s="277"/>
    </row>
    <row r="3" spans="1:7">
      <c r="A3" s="284" t="s">
        <v>488</v>
      </c>
      <c r="B3" s="285"/>
      <c r="C3" s="285"/>
      <c r="D3" s="285"/>
      <c r="E3" s="285"/>
      <c r="F3" s="286"/>
    </row>
    <row r="4" spans="1:7" ht="30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>
      <c r="A5" s="121" t="s">
        <v>494</v>
      </c>
      <c r="B5" s="5"/>
      <c r="C5" s="5"/>
      <c r="D5" s="5"/>
      <c r="E5" s="5"/>
      <c r="F5" s="5"/>
    </row>
    <row r="6" spans="1:7" ht="30">
      <c r="A6" s="122" t="s">
        <v>495</v>
      </c>
      <c r="B6" s="57"/>
      <c r="C6" s="57"/>
      <c r="D6" s="57"/>
      <c r="E6" s="57"/>
      <c r="F6" s="57"/>
    </row>
    <row r="7" spans="1:7">
      <c r="A7" s="122" t="s">
        <v>496</v>
      </c>
      <c r="B7" s="57"/>
      <c r="C7" s="57"/>
      <c r="D7" s="57"/>
      <c r="E7" s="57"/>
      <c r="F7" s="57"/>
    </row>
    <row r="8" spans="1:7">
      <c r="A8" s="123"/>
      <c r="B8" s="52"/>
      <c r="C8" s="52"/>
      <c r="D8" s="52"/>
      <c r="E8" s="52"/>
      <c r="F8" s="52"/>
    </row>
    <row r="9" spans="1:7">
      <c r="A9" s="121" t="s">
        <v>497</v>
      </c>
      <c r="B9" s="52"/>
      <c r="C9" s="52"/>
      <c r="D9" s="52"/>
      <c r="E9" s="52"/>
      <c r="F9" s="52"/>
    </row>
    <row r="10" spans="1:7">
      <c r="A10" s="122" t="s">
        <v>498</v>
      </c>
      <c r="B10" s="132">
        <v>713</v>
      </c>
      <c r="C10" s="133"/>
      <c r="D10" s="132">
        <v>713</v>
      </c>
      <c r="E10" s="132">
        <v>713</v>
      </c>
      <c r="F10" s="132">
        <v>713</v>
      </c>
    </row>
    <row r="11" spans="1:7">
      <c r="A11" s="124" t="s">
        <v>499</v>
      </c>
      <c r="B11" s="132">
        <v>79</v>
      </c>
      <c r="C11" s="133"/>
      <c r="D11" s="132">
        <v>79</v>
      </c>
      <c r="E11" s="132">
        <v>79</v>
      </c>
      <c r="F11" s="132">
        <v>79</v>
      </c>
    </row>
    <row r="12" spans="1:7">
      <c r="A12" s="124" t="s">
        <v>500</v>
      </c>
      <c r="B12" s="132">
        <v>19</v>
      </c>
      <c r="C12" s="133"/>
      <c r="D12" s="132">
        <v>19</v>
      </c>
      <c r="E12" s="132">
        <v>19</v>
      </c>
      <c r="F12" s="132">
        <v>19</v>
      </c>
    </row>
    <row r="13" spans="1:7">
      <c r="A13" s="124" t="s">
        <v>501</v>
      </c>
      <c r="B13" s="132">
        <v>43</v>
      </c>
      <c r="C13" s="133"/>
      <c r="D13" s="132">
        <v>43</v>
      </c>
      <c r="E13" s="132">
        <v>43</v>
      </c>
      <c r="F13" s="132">
        <v>43</v>
      </c>
    </row>
    <row r="14" spans="1:7">
      <c r="A14" s="122" t="s">
        <v>502</v>
      </c>
      <c r="B14" s="132">
        <v>60</v>
      </c>
      <c r="C14" s="133"/>
      <c r="D14" s="132">
        <v>0</v>
      </c>
      <c r="E14" s="132">
        <v>1</v>
      </c>
      <c r="F14" s="132">
        <v>0</v>
      </c>
    </row>
    <row r="15" spans="1:7">
      <c r="A15" s="124" t="s">
        <v>499</v>
      </c>
      <c r="B15" s="132">
        <v>89</v>
      </c>
      <c r="C15" s="133"/>
      <c r="D15" s="132">
        <v>0</v>
      </c>
      <c r="E15" s="132">
        <v>49</v>
      </c>
      <c r="F15" s="132">
        <v>0</v>
      </c>
    </row>
    <row r="16" spans="1:7">
      <c r="A16" s="124" t="s">
        <v>500</v>
      </c>
      <c r="B16" s="132">
        <v>40</v>
      </c>
      <c r="C16" s="133"/>
      <c r="D16" s="132">
        <v>0</v>
      </c>
      <c r="E16" s="132">
        <v>49</v>
      </c>
      <c r="F16" s="132">
        <v>0</v>
      </c>
    </row>
    <row r="17" spans="1:6">
      <c r="A17" s="124" t="s">
        <v>501</v>
      </c>
      <c r="B17" s="132">
        <v>65</v>
      </c>
      <c r="C17" s="133"/>
      <c r="D17" s="132">
        <v>0</v>
      </c>
      <c r="E17" s="132">
        <v>49</v>
      </c>
      <c r="F17" s="132">
        <v>0</v>
      </c>
    </row>
    <row r="18" spans="1:6">
      <c r="A18" s="122" t="s">
        <v>503</v>
      </c>
      <c r="B18" s="129"/>
      <c r="C18" s="57"/>
      <c r="D18" s="57"/>
      <c r="E18" s="57"/>
      <c r="F18" s="57"/>
    </row>
    <row r="19" spans="1:6">
      <c r="A19" s="122" t="s">
        <v>504</v>
      </c>
      <c r="B19" s="134">
        <v>5.81</v>
      </c>
      <c r="C19" s="133"/>
      <c r="D19" s="134">
        <v>5.81</v>
      </c>
      <c r="E19" s="134">
        <v>5.81</v>
      </c>
      <c r="F19" s="134">
        <v>5.81</v>
      </c>
    </row>
    <row r="20" spans="1:6">
      <c r="A20" s="122" t="s">
        <v>505</v>
      </c>
      <c r="B20" s="135">
        <v>0</v>
      </c>
      <c r="C20" s="136"/>
      <c r="D20" s="135">
        <v>0</v>
      </c>
      <c r="E20" s="135">
        <v>0</v>
      </c>
      <c r="F20" s="135">
        <v>0</v>
      </c>
    </row>
    <row r="21" spans="1:6">
      <c r="A21" s="122" t="s">
        <v>506</v>
      </c>
      <c r="B21" s="135">
        <v>0</v>
      </c>
      <c r="C21" s="136"/>
      <c r="D21" s="135">
        <v>0</v>
      </c>
      <c r="E21" s="135">
        <v>0</v>
      </c>
      <c r="F21" s="135">
        <v>0</v>
      </c>
    </row>
    <row r="22" spans="1:6">
      <c r="A22" s="61" t="s">
        <v>507</v>
      </c>
      <c r="B22" s="137">
        <v>0.06</v>
      </c>
      <c r="C22" s="136"/>
      <c r="D22" s="137" t="s">
        <v>3297</v>
      </c>
      <c r="E22" s="137" t="s">
        <v>3297</v>
      </c>
      <c r="F22" s="137" t="s">
        <v>3298</v>
      </c>
    </row>
    <row r="23" spans="1:6">
      <c r="A23" s="61" t="s">
        <v>508</v>
      </c>
      <c r="B23" s="138">
        <v>6.1050000000000002E-3</v>
      </c>
      <c r="C23" s="136"/>
      <c r="D23" s="138">
        <v>6.1050000000000002E-3</v>
      </c>
      <c r="E23" s="138">
        <v>6.1050000000000002E-3</v>
      </c>
      <c r="F23" s="138">
        <v>6.1050000000000002E-3</v>
      </c>
    </row>
    <row r="24" spans="1:6">
      <c r="A24" s="61" t="s">
        <v>509</v>
      </c>
      <c r="B24" s="134">
        <v>52.12</v>
      </c>
      <c r="C24" s="133"/>
      <c r="D24" s="134">
        <v>0</v>
      </c>
      <c r="E24" s="134">
        <v>39</v>
      </c>
      <c r="F24" s="134">
        <v>0</v>
      </c>
    </row>
    <row r="25" spans="1:6">
      <c r="A25" s="122" t="s">
        <v>510</v>
      </c>
      <c r="B25" s="134">
        <v>28.23</v>
      </c>
      <c r="C25" s="133"/>
      <c r="D25" s="134">
        <v>0</v>
      </c>
      <c r="E25" s="134">
        <v>39.22</v>
      </c>
      <c r="F25" s="134">
        <v>0</v>
      </c>
    </row>
    <row r="26" spans="1:6">
      <c r="A26" s="123"/>
      <c r="B26" s="52"/>
      <c r="C26" s="52"/>
      <c r="D26" s="52"/>
      <c r="E26" s="52"/>
      <c r="F26" s="52"/>
    </row>
    <row r="27" spans="1:6">
      <c r="A27" s="121" t="s">
        <v>511</v>
      </c>
      <c r="B27" s="52"/>
      <c r="C27" s="52"/>
      <c r="D27" s="52"/>
      <c r="E27" s="52"/>
      <c r="F27" s="52"/>
    </row>
    <row r="28" spans="1:6">
      <c r="A28" s="122" t="s">
        <v>512</v>
      </c>
      <c r="B28" s="134">
        <v>0</v>
      </c>
      <c r="C28" s="57"/>
      <c r="D28" s="134">
        <v>0</v>
      </c>
      <c r="E28" s="134">
        <v>0</v>
      </c>
      <c r="F28" s="134">
        <v>0</v>
      </c>
    </row>
    <row r="29" spans="1:6">
      <c r="A29" s="123"/>
      <c r="B29" s="52"/>
      <c r="C29" s="52"/>
      <c r="D29" s="52"/>
      <c r="E29" s="52"/>
      <c r="F29" s="52"/>
    </row>
    <row r="30" spans="1:6">
      <c r="A30" s="121" t="s">
        <v>513</v>
      </c>
      <c r="B30" s="52"/>
      <c r="C30" s="52"/>
      <c r="D30" s="52"/>
      <c r="E30" s="52"/>
      <c r="F30" s="52"/>
    </row>
    <row r="31" spans="1:6">
      <c r="A31" s="122" t="s">
        <v>498</v>
      </c>
      <c r="B31" s="139">
        <v>96018827.400000006</v>
      </c>
      <c r="C31" s="139"/>
      <c r="D31" s="139">
        <v>96018827.400000006</v>
      </c>
      <c r="E31" s="139">
        <v>96018827.400000006</v>
      </c>
      <c r="F31" s="139">
        <v>96018827.400000006</v>
      </c>
    </row>
    <row r="32" spans="1:6">
      <c r="A32" s="122" t="s">
        <v>502</v>
      </c>
      <c r="B32" s="139">
        <v>5075391.3600000003</v>
      </c>
      <c r="C32" s="139"/>
      <c r="D32" s="139">
        <v>0</v>
      </c>
      <c r="E32" s="139">
        <v>66705.600000000006</v>
      </c>
      <c r="F32" s="139">
        <v>0</v>
      </c>
    </row>
    <row r="33" spans="1:6">
      <c r="A33" s="122" t="s">
        <v>514</v>
      </c>
      <c r="B33" s="134">
        <v>0</v>
      </c>
      <c r="C33" s="134"/>
      <c r="D33" s="134">
        <v>0</v>
      </c>
      <c r="E33" s="134">
        <v>0</v>
      </c>
      <c r="F33" s="134">
        <v>0</v>
      </c>
    </row>
    <row r="34" spans="1:6">
      <c r="A34" s="123"/>
      <c r="B34" s="52"/>
      <c r="C34" s="52"/>
      <c r="D34" s="52"/>
      <c r="E34" s="52"/>
      <c r="F34" s="52"/>
    </row>
    <row r="35" spans="1:6">
      <c r="A35" s="121" t="s">
        <v>515</v>
      </c>
      <c r="B35" s="52"/>
      <c r="C35" s="52"/>
      <c r="D35" s="52"/>
      <c r="E35" s="52"/>
      <c r="F35" s="52"/>
    </row>
    <row r="36" spans="1:6">
      <c r="A36" s="122" t="s">
        <v>516</v>
      </c>
      <c r="B36" s="139">
        <v>18129.28</v>
      </c>
      <c r="C36" s="139"/>
      <c r="D36" s="139">
        <v>0</v>
      </c>
      <c r="E36" s="139">
        <v>5558.8</v>
      </c>
      <c r="F36" s="140">
        <v>0</v>
      </c>
    </row>
    <row r="37" spans="1:6">
      <c r="A37" s="122" t="s">
        <v>517</v>
      </c>
      <c r="B37" s="139">
        <v>2697.76</v>
      </c>
      <c r="C37" s="139"/>
      <c r="D37" s="139">
        <v>0</v>
      </c>
      <c r="E37" s="139">
        <v>5558.8</v>
      </c>
      <c r="F37" s="139">
        <v>0</v>
      </c>
    </row>
    <row r="38" spans="1:6">
      <c r="A38" s="122" t="s">
        <v>518</v>
      </c>
      <c r="B38" s="139">
        <v>7049.15</v>
      </c>
      <c r="C38" s="139"/>
      <c r="D38" s="139">
        <v>0</v>
      </c>
      <c r="E38" s="139">
        <v>5558.8</v>
      </c>
      <c r="F38" s="139">
        <v>0</v>
      </c>
    </row>
    <row r="39" spans="1:6">
      <c r="A39" s="123"/>
      <c r="B39" s="52"/>
      <c r="C39" s="52"/>
      <c r="D39" s="52"/>
      <c r="E39" s="52"/>
      <c r="F39" s="52"/>
    </row>
    <row r="40" spans="1:6">
      <c r="A40" s="121" t="s">
        <v>519</v>
      </c>
      <c r="B40" s="57"/>
      <c r="C40" s="57"/>
      <c r="D40" s="57"/>
      <c r="E40" s="57"/>
      <c r="F40" s="57"/>
    </row>
    <row r="41" spans="1:6">
      <c r="A41" s="123"/>
      <c r="B41" s="52"/>
      <c r="C41" s="52"/>
      <c r="D41" s="52"/>
      <c r="E41" s="52"/>
      <c r="F41" s="52"/>
    </row>
    <row r="42" spans="1:6">
      <c r="A42" s="121" t="s">
        <v>520</v>
      </c>
      <c r="B42" s="52"/>
      <c r="C42" s="52"/>
      <c r="D42" s="52"/>
      <c r="E42" s="52"/>
      <c r="F42" s="52"/>
    </row>
    <row r="43" spans="1:6">
      <c r="A43" s="122" t="s">
        <v>521</v>
      </c>
      <c r="B43" s="139">
        <v>86973427.459999993</v>
      </c>
      <c r="C43" s="139"/>
      <c r="D43" s="139">
        <v>0</v>
      </c>
      <c r="E43" s="139">
        <v>1785543.73</v>
      </c>
      <c r="F43" s="139">
        <v>0</v>
      </c>
    </row>
    <row r="44" spans="1:6">
      <c r="A44" s="122" t="s">
        <v>522</v>
      </c>
      <c r="B44" s="139">
        <v>365700673.57999998</v>
      </c>
      <c r="C44" s="139"/>
      <c r="D44" s="139">
        <v>0</v>
      </c>
      <c r="E44" s="139">
        <v>0</v>
      </c>
      <c r="F44" s="139">
        <v>31156963.039999999</v>
      </c>
    </row>
    <row r="45" spans="1:6">
      <c r="A45" s="122" t="s">
        <v>523</v>
      </c>
      <c r="B45" s="139">
        <v>666100076.72000003</v>
      </c>
      <c r="C45" s="139"/>
      <c r="D45" s="139">
        <v>0</v>
      </c>
      <c r="E45" s="139">
        <v>0</v>
      </c>
      <c r="F45" s="139">
        <v>96048106.359999999</v>
      </c>
    </row>
    <row r="46" spans="1:6">
      <c r="A46" s="123"/>
      <c r="B46" s="52"/>
      <c r="C46" s="52"/>
      <c r="D46" s="52"/>
      <c r="E46" s="52"/>
      <c r="F46" s="52"/>
    </row>
    <row r="47" spans="1:6" ht="30">
      <c r="A47" s="121" t="s">
        <v>524</v>
      </c>
      <c r="B47" s="52"/>
      <c r="C47" s="52"/>
      <c r="D47" s="52"/>
      <c r="E47" s="52"/>
      <c r="F47" s="52"/>
    </row>
    <row r="48" spans="1:6">
      <c r="A48" s="61" t="s">
        <v>522</v>
      </c>
      <c r="B48" s="130"/>
      <c r="C48" s="130"/>
      <c r="D48" s="130"/>
      <c r="E48" s="130"/>
      <c r="F48" s="130"/>
    </row>
    <row r="49" spans="1:6">
      <c r="A49" s="61" t="s">
        <v>523</v>
      </c>
      <c r="B49" s="130"/>
      <c r="C49" s="130"/>
      <c r="D49" s="130"/>
      <c r="E49" s="130"/>
      <c r="F49" s="130"/>
    </row>
    <row r="50" spans="1:6">
      <c r="A50" s="123"/>
      <c r="B50" s="52"/>
      <c r="C50" s="52"/>
      <c r="D50" s="52"/>
      <c r="E50" s="52"/>
      <c r="F50" s="52"/>
    </row>
    <row r="51" spans="1:6">
      <c r="A51" s="121" t="s">
        <v>525</v>
      </c>
      <c r="B51" s="52"/>
      <c r="C51" s="52"/>
      <c r="D51" s="52"/>
      <c r="E51" s="52"/>
      <c r="F51" s="52"/>
    </row>
    <row r="52" spans="1:6">
      <c r="A52" s="122" t="s">
        <v>522</v>
      </c>
      <c r="B52" s="134">
        <v>0</v>
      </c>
      <c r="C52" s="134"/>
      <c r="D52" s="134">
        <v>0</v>
      </c>
      <c r="E52" s="134">
        <v>0</v>
      </c>
      <c r="F52" s="134">
        <v>0</v>
      </c>
    </row>
    <row r="53" spans="1:6">
      <c r="A53" s="122" t="s">
        <v>523</v>
      </c>
      <c r="B53" s="134">
        <v>0</v>
      </c>
      <c r="C53" s="134"/>
      <c r="D53" s="134">
        <v>0</v>
      </c>
      <c r="E53" s="134">
        <v>0</v>
      </c>
      <c r="F53" s="134">
        <v>0</v>
      </c>
    </row>
    <row r="54" spans="1:6">
      <c r="A54" s="122" t="s">
        <v>526</v>
      </c>
      <c r="B54" s="134">
        <v>0</v>
      </c>
      <c r="C54" s="134"/>
      <c r="D54" s="134">
        <v>0</v>
      </c>
      <c r="E54" s="134">
        <v>0</v>
      </c>
      <c r="F54" s="134">
        <v>0</v>
      </c>
    </row>
    <row r="55" spans="1:6">
      <c r="A55" s="123"/>
      <c r="B55" s="52"/>
      <c r="C55" s="52"/>
      <c r="D55" s="52"/>
      <c r="E55" s="52"/>
      <c r="F55" s="52"/>
    </row>
    <row r="56" spans="1:6">
      <c r="A56" s="121" t="s">
        <v>527</v>
      </c>
      <c r="B56" s="52"/>
      <c r="C56" s="52"/>
      <c r="D56" s="52"/>
      <c r="E56" s="52"/>
      <c r="F56" s="52"/>
    </row>
    <row r="57" spans="1:6">
      <c r="A57" s="122" t="s">
        <v>522</v>
      </c>
      <c r="B57" s="141">
        <v>-452674101.02999997</v>
      </c>
      <c r="C57" s="57"/>
      <c r="D57" s="134">
        <v>0</v>
      </c>
      <c r="E57" s="141">
        <v>-1785543.73</v>
      </c>
      <c r="F57" s="141">
        <v>-31156963.039999999</v>
      </c>
    </row>
    <row r="58" spans="1:6">
      <c r="A58" s="122" t="s">
        <v>523</v>
      </c>
      <c r="B58" s="141">
        <v>-666100076.72000003</v>
      </c>
      <c r="C58" s="57"/>
      <c r="D58" s="134">
        <v>0</v>
      </c>
      <c r="E58" s="134">
        <v>0</v>
      </c>
      <c r="F58" s="141">
        <v>-96048106.359999999</v>
      </c>
    </row>
    <row r="59" spans="1:6">
      <c r="A59" s="123"/>
      <c r="B59" s="52"/>
      <c r="C59" s="52"/>
      <c r="D59" s="52"/>
      <c r="E59" s="52"/>
      <c r="F59" s="52"/>
    </row>
    <row r="60" spans="1:6">
      <c r="A60" s="121" t="s">
        <v>528</v>
      </c>
      <c r="B60" s="52"/>
      <c r="C60" s="52"/>
      <c r="D60" s="52"/>
      <c r="E60" s="52"/>
      <c r="F60" s="52"/>
    </row>
    <row r="61" spans="1:6">
      <c r="A61" s="122" t="s">
        <v>529</v>
      </c>
      <c r="B61" s="132">
        <v>2019</v>
      </c>
      <c r="C61" s="132"/>
      <c r="D61" s="132">
        <v>2019</v>
      </c>
      <c r="E61" s="132">
        <v>2019</v>
      </c>
      <c r="F61" s="132">
        <v>2019</v>
      </c>
    </row>
    <row r="62" spans="1:6">
      <c r="A62" s="122" t="s">
        <v>530</v>
      </c>
      <c r="B62" s="142">
        <v>0.03</v>
      </c>
      <c r="C62" s="142"/>
      <c r="D62" s="142">
        <v>0.03</v>
      </c>
      <c r="E62" s="142">
        <v>0.03</v>
      </c>
      <c r="F62" s="142">
        <v>0.03</v>
      </c>
    </row>
    <row r="63" spans="1:6">
      <c r="A63" s="123"/>
      <c r="B63" s="52"/>
      <c r="C63" s="52"/>
      <c r="D63" s="52"/>
      <c r="E63" s="52"/>
      <c r="F63" s="52"/>
    </row>
    <row r="64" spans="1:6">
      <c r="A64" s="121" t="s">
        <v>531</v>
      </c>
      <c r="B64" s="52"/>
      <c r="C64" s="52"/>
      <c r="D64" s="52"/>
      <c r="E64" s="52"/>
      <c r="F64" s="52"/>
    </row>
    <row r="65" spans="1:6">
      <c r="A65" s="122" t="s">
        <v>532</v>
      </c>
      <c r="B65" s="143">
        <v>2018</v>
      </c>
      <c r="C65" s="143"/>
      <c r="D65" s="143">
        <v>2018</v>
      </c>
      <c r="E65" s="143">
        <v>2018</v>
      </c>
      <c r="F65" s="143">
        <v>2018</v>
      </c>
    </row>
    <row r="66" spans="1:6" ht="45">
      <c r="A66" s="122" t="s">
        <v>533</v>
      </c>
      <c r="B66" s="144" t="s">
        <v>3299</v>
      </c>
      <c r="C66" s="144"/>
      <c r="D66" s="144" t="s">
        <v>3299</v>
      </c>
      <c r="E66" s="144" t="s">
        <v>3299</v>
      </c>
      <c r="F66" s="144" t="s">
        <v>3299</v>
      </c>
    </row>
    <row r="67" spans="1:6">
      <c r="A67" s="127"/>
      <c r="B67" s="62"/>
      <c r="C67" s="62"/>
      <c r="D67" s="62"/>
      <c r="E67" s="62"/>
      <c r="F67" s="62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713</v>
      </c>
      <c r="Q6" s="18">
        <f>'Formato 8'!C10</f>
        <v>0</v>
      </c>
      <c r="R6" s="18">
        <f>'Formato 8'!D10</f>
        <v>713</v>
      </c>
      <c r="S6" s="18">
        <f>'Formato 8'!E10</f>
        <v>713</v>
      </c>
      <c r="T6" s="18">
        <f>'Formato 8'!F10</f>
        <v>713</v>
      </c>
    </row>
    <row r="7" spans="1:20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79</v>
      </c>
      <c r="Q7" s="18">
        <f>'Formato 8'!C11</f>
        <v>0</v>
      </c>
      <c r="R7" s="18">
        <f>'Formato 8'!D11</f>
        <v>79</v>
      </c>
      <c r="S7" s="18">
        <f>'Formato 8'!E11</f>
        <v>79</v>
      </c>
      <c r="T7" s="18">
        <f>'Formato 8'!F11</f>
        <v>79</v>
      </c>
    </row>
    <row r="8" spans="1:20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19</v>
      </c>
      <c r="Q8" s="18">
        <f>'Formato 8'!C12</f>
        <v>0</v>
      </c>
      <c r="R8" s="18">
        <f>'Formato 8'!D12</f>
        <v>19</v>
      </c>
      <c r="S8" s="18">
        <f>'Formato 8'!E12</f>
        <v>19</v>
      </c>
      <c r="T8" s="18">
        <f>'Formato 8'!F12</f>
        <v>19</v>
      </c>
    </row>
    <row r="9" spans="1:20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43</v>
      </c>
      <c r="Q9" s="18">
        <f>'Formato 8'!C13</f>
        <v>0</v>
      </c>
      <c r="R9" s="18">
        <f>'Formato 8'!D13</f>
        <v>43</v>
      </c>
      <c r="S9" s="18">
        <f>'Formato 8'!E13</f>
        <v>43</v>
      </c>
      <c r="T9" s="18">
        <f>'Formato 8'!F13</f>
        <v>43</v>
      </c>
    </row>
    <row r="10" spans="1:20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60</v>
      </c>
      <c r="Q10" s="18">
        <f>'Formato 8'!C14</f>
        <v>0</v>
      </c>
      <c r="R10" s="18">
        <f>'Formato 8'!D14</f>
        <v>0</v>
      </c>
      <c r="S10" s="18">
        <f>'Formato 8'!E14</f>
        <v>1</v>
      </c>
      <c r="T10" s="18">
        <f>'Formato 8'!F14</f>
        <v>0</v>
      </c>
    </row>
    <row r="11" spans="1:20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89</v>
      </c>
      <c r="Q11" s="18">
        <f>'Formato 8'!C15</f>
        <v>0</v>
      </c>
      <c r="R11" s="18">
        <f>'Formato 8'!D15</f>
        <v>0</v>
      </c>
      <c r="S11" s="18">
        <f>'Formato 8'!E15</f>
        <v>49</v>
      </c>
      <c r="T11" s="18">
        <f>'Formato 8'!F15</f>
        <v>0</v>
      </c>
    </row>
    <row r="12" spans="1:20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40</v>
      </c>
      <c r="Q12" s="18">
        <f>'Formato 8'!C16</f>
        <v>0</v>
      </c>
      <c r="R12" s="18">
        <f>'Formato 8'!D16</f>
        <v>0</v>
      </c>
      <c r="S12" s="18">
        <f>'Formato 8'!E16</f>
        <v>49</v>
      </c>
      <c r="T12" s="18">
        <f>'Formato 8'!F16</f>
        <v>0</v>
      </c>
    </row>
    <row r="13" spans="1:20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65</v>
      </c>
      <c r="Q13" s="18">
        <f>'Formato 8'!C17</f>
        <v>0</v>
      </c>
      <c r="R13" s="18">
        <f>'Formato 8'!D17</f>
        <v>0</v>
      </c>
      <c r="S13" s="18">
        <f>'Formato 8'!E17</f>
        <v>49</v>
      </c>
      <c r="T13" s="18">
        <f>'Formato 8'!F17</f>
        <v>0</v>
      </c>
    </row>
    <row r="14" spans="1:20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5.81</v>
      </c>
      <c r="Q15" s="18">
        <f>'Formato 8'!C19</f>
        <v>0</v>
      </c>
      <c r="R15" s="18">
        <f>'Formato 8'!D19</f>
        <v>5.81</v>
      </c>
      <c r="S15" s="18">
        <f>'Formato 8'!E19</f>
        <v>5.81</v>
      </c>
      <c r="T15" s="18">
        <f>'Formato 8'!F19</f>
        <v>5.81</v>
      </c>
    </row>
    <row r="16" spans="1:20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0.06</v>
      </c>
      <c r="Q18" s="18">
        <f>'Formato 8'!C22</f>
        <v>0</v>
      </c>
      <c r="R18" s="18" t="str">
        <f>'Formato 8'!D22</f>
        <v>-</v>
      </c>
      <c r="S18" s="18" t="str">
        <f>'Formato 8'!E22</f>
        <v>-</v>
      </c>
      <c r="T18" s="18" t="str">
        <f>'Formato 8'!F22</f>
        <v>NA</v>
      </c>
    </row>
    <row r="19" spans="1:20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6.1050000000000002E-3</v>
      </c>
      <c r="Q19" s="18">
        <f>'Formato 8'!C23</f>
        <v>0</v>
      </c>
      <c r="R19" s="18">
        <f>'Formato 8'!D23</f>
        <v>6.1050000000000002E-3</v>
      </c>
      <c r="S19" s="18">
        <f>'Formato 8'!E23</f>
        <v>6.1050000000000002E-3</v>
      </c>
      <c r="T19" s="18">
        <f>'Formato 8'!F23</f>
        <v>6.1050000000000002E-3</v>
      </c>
    </row>
    <row r="20" spans="1:20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52.12</v>
      </c>
      <c r="Q20" s="18">
        <f>'Formato 8'!C24</f>
        <v>0</v>
      </c>
      <c r="R20" s="18">
        <f>'Formato 8'!D24</f>
        <v>0</v>
      </c>
      <c r="S20" s="18">
        <f>'Formato 8'!E24</f>
        <v>39</v>
      </c>
      <c r="T20" s="18">
        <f>'Formato 8'!F24</f>
        <v>0</v>
      </c>
    </row>
    <row r="21" spans="1:20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28.23</v>
      </c>
      <c r="Q21" s="18">
        <f>'Formato 8'!C25</f>
        <v>0</v>
      </c>
      <c r="R21" s="18">
        <f>'Formato 8'!D25</f>
        <v>0</v>
      </c>
      <c r="S21" s="18">
        <f>'Formato 8'!E25</f>
        <v>39.22</v>
      </c>
      <c r="T21" s="18">
        <f>'Formato 8'!F25</f>
        <v>0</v>
      </c>
    </row>
    <row r="22" spans="1:20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96018827.400000006</v>
      </c>
      <c r="Q25" s="18">
        <f>'Formato 8'!C31</f>
        <v>0</v>
      </c>
      <c r="R25" s="18">
        <f>'Formato 8'!D31</f>
        <v>96018827.400000006</v>
      </c>
      <c r="S25" s="18">
        <f>'Formato 8'!E31</f>
        <v>96018827.400000006</v>
      </c>
      <c r="T25" s="18">
        <f>'Formato 8'!F31</f>
        <v>96018827.400000006</v>
      </c>
    </row>
    <row r="26" spans="1:20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5075391.3600000003</v>
      </c>
      <c r="Q26" s="18">
        <f>'Formato 8'!C32</f>
        <v>0</v>
      </c>
      <c r="R26" s="18">
        <f>'Formato 8'!D32</f>
        <v>0</v>
      </c>
      <c r="S26" s="18">
        <f>'Formato 8'!E32</f>
        <v>66705.600000000006</v>
      </c>
      <c r="T26" s="18">
        <f>'Formato 8'!F32</f>
        <v>0</v>
      </c>
    </row>
    <row r="27" spans="1:20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18129.28</v>
      </c>
      <c r="Q29" s="18">
        <f>'Formato 8'!C36</f>
        <v>0</v>
      </c>
      <c r="R29" s="18">
        <f>'Formato 8'!D36</f>
        <v>0</v>
      </c>
      <c r="S29" s="18">
        <f>'Formato 8'!E36</f>
        <v>5558.8</v>
      </c>
      <c r="T29" s="18">
        <f>'Formato 8'!F36</f>
        <v>0</v>
      </c>
    </row>
    <row r="30" spans="1:20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2697.76</v>
      </c>
      <c r="Q30" s="18">
        <f>'Formato 8'!C37</f>
        <v>0</v>
      </c>
      <c r="R30" s="18">
        <f>'Formato 8'!D37</f>
        <v>0</v>
      </c>
      <c r="S30" s="18">
        <f>'Formato 8'!E37</f>
        <v>5558.8</v>
      </c>
      <c r="T30" s="18">
        <f>'Formato 8'!F37</f>
        <v>0</v>
      </c>
    </row>
    <row r="31" spans="1:20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7049.15</v>
      </c>
      <c r="Q31" s="18">
        <f>'Formato 8'!C38</f>
        <v>0</v>
      </c>
      <c r="R31" s="18">
        <f>'Formato 8'!D38</f>
        <v>0</v>
      </c>
      <c r="S31" s="18">
        <f>'Formato 8'!E38</f>
        <v>5558.8</v>
      </c>
      <c r="T31" s="18">
        <f>'Formato 8'!F38</f>
        <v>0</v>
      </c>
    </row>
    <row r="32" spans="1:20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86973427.459999993</v>
      </c>
      <c r="Q34" s="18">
        <f>'Formato 8'!C43</f>
        <v>0</v>
      </c>
      <c r="R34" s="18">
        <f>'Formato 8'!D43</f>
        <v>0</v>
      </c>
      <c r="S34" s="18">
        <f>'Formato 8'!E43</f>
        <v>1785543.73</v>
      </c>
      <c r="T34" s="18">
        <f>'Formato 8'!F43</f>
        <v>0</v>
      </c>
    </row>
    <row r="35" spans="1:20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365700673.57999998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31156963.039999999</v>
      </c>
    </row>
    <row r="36" spans="1:20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666100076.72000003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96048106.359999999</v>
      </c>
    </row>
    <row r="37" spans="1:20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-452674101.02999997</v>
      </c>
      <c r="Q45" s="18">
        <f>'Formato 8'!C57</f>
        <v>0</v>
      </c>
      <c r="R45" s="18">
        <f>'Formato 8'!D57</f>
        <v>0</v>
      </c>
      <c r="S45" s="18">
        <f>'Formato 8'!E57</f>
        <v>-1785543.73</v>
      </c>
      <c r="T45" s="18">
        <f>'Formato 8'!F57</f>
        <v>-31156963.039999999</v>
      </c>
    </row>
    <row r="46" spans="1:20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-666100076.72000003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-96048106.359999999</v>
      </c>
    </row>
    <row r="47" spans="1:20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2019</v>
      </c>
      <c r="Q48" s="18">
        <f>'Formato 8'!C61</f>
        <v>0</v>
      </c>
      <c r="R48" s="18">
        <f>'Formato 8'!D61</f>
        <v>2019</v>
      </c>
      <c r="S48" s="18">
        <f>'Formato 8'!E61</f>
        <v>2019</v>
      </c>
      <c r="T48" s="18">
        <f>'Formato 8'!F61</f>
        <v>2019</v>
      </c>
    </row>
    <row r="49" spans="1:20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0.03</v>
      </c>
      <c r="Q49" s="18">
        <f>'Formato 8'!C62</f>
        <v>0</v>
      </c>
      <c r="R49" s="18">
        <f>'Formato 8'!D62</f>
        <v>0.03</v>
      </c>
      <c r="S49" s="18">
        <f>'Formato 8'!E62</f>
        <v>0.03</v>
      </c>
      <c r="T49" s="18">
        <f>'Formato 8'!F62</f>
        <v>0.03</v>
      </c>
    </row>
    <row r="50" spans="1:20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2018</v>
      </c>
      <c r="Q51" s="18">
        <f>'Formato 8'!C65</f>
        <v>0</v>
      </c>
      <c r="R51" s="18">
        <f>'Formato 8'!D65</f>
        <v>2018</v>
      </c>
      <c r="S51" s="18">
        <f>'Formato 8'!E65</f>
        <v>2018</v>
      </c>
      <c r="T51" s="18">
        <f>'Formato 8'!F65</f>
        <v>2018</v>
      </c>
    </row>
    <row r="52" spans="1:20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 t="str">
        <f>'Formato 8'!B66</f>
        <v>Valuaciones Actuariales del Norte S.C.</v>
      </c>
      <c r="Q52" s="18">
        <f>'Formato 8'!C66</f>
        <v>0</v>
      </c>
      <c r="R52" s="18" t="str">
        <f>'Formato 8'!D66</f>
        <v>Valuaciones Actuariales del Norte S.C.</v>
      </c>
      <c r="S52" s="18" t="str">
        <f>'Formato 8'!E66</f>
        <v>Valuaciones Actuariales del Norte S.C.</v>
      </c>
      <c r="T52" s="18" t="str">
        <f>'Formato 8'!F66</f>
        <v>Valuaciones Actuariales del Norte S.C.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="90" zoomScaleNormal="90" workbookViewId="0">
      <selection activeCell="A10" sqref="A10:C16"/>
    </sheetView>
  </sheetViews>
  <sheetFormatPr baseColWidth="10" defaultColWidth="0" defaultRowHeight="15" zeroHeight="1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8" customFormat="1" ht="37.5" customHeight="1">
      <c r="A1" s="287" t="s">
        <v>537</v>
      </c>
      <c r="B1" s="287"/>
      <c r="C1" s="287"/>
      <c r="D1" s="287"/>
      <c r="E1" s="287"/>
      <c r="F1" s="287"/>
    </row>
    <row r="2" spans="1:6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7"/>
    </row>
    <row r="3" spans="1:6">
      <c r="A3" s="278" t="s">
        <v>117</v>
      </c>
      <c r="B3" s="279"/>
      <c r="C3" s="279"/>
      <c r="D3" s="279"/>
      <c r="E3" s="279"/>
      <c r="F3" s="280"/>
    </row>
    <row r="4" spans="1:6">
      <c r="A4" s="281" t="str">
        <f>PERIODO_INFORME</f>
        <v>Al 31 de diciembre de 2019 y al 31 de diciembre de 2020 (b)</v>
      </c>
      <c r="B4" s="282"/>
      <c r="C4" s="282"/>
      <c r="D4" s="282"/>
      <c r="E4" s="282"/>
      <c r="F4" s="283"/>
    </row>
    <row r="5" spans="1:6">
      <c r="A5" s="284" t="s">
        <v>118</v>
      </c>
      <c r="B5" s="285"/>
      <c r="C5" s="285"/>
      <c r="D5" s="285"/>
      <c r="E5" s="285"/>
      <c r="F5" s="286"/>
    </row>
    <row r="6" spans="1:6" s="3" customFormat="1" ht="30">
      <c r="A6" s="118" t="s">
        <v>3276</v>
      </c>
      <c r="B6" s="119" t="str">
        <f>ANIO</f>
        <v>2020 (d)</v>
      </c>
      <c r="C6" s="116" t="str">
        <f>ULTIMO</f>
        <v>31 de diciembre de 2019 (e)</v>
      </c>
      <c r="D6" s="120" t="s">
        <v>0</v>
      </c>
      <c r="E6" s="119" t="str">
        <f>ANIO</f>
        <v>2020 (d)</v>
      </c>
      <c r="F6" s="116" t="str">
        <f>ULTIMO</f>
        <v>31 de diciembre de 2019 (e)</v>
      </c>
    </row>
    <row r="7" spans="1:6">
      <c r="A7" s="82" t="s">
        <v>1</v>
      </c>
      <c r="B7" s="75"/>
      <c r="C7" s="75"/>
      <c r="D7" s="86" t="s">
        <v>52</v>
      </c>
      <c r="E7" s="75"/>
      <c r="F7" s="75"/>
    </row>
    <row r="8" spans="1:6">
      <c r="A8" s="37" t="s">
        <v>2</v>
      </c>
      <c r="B8" s="52"/>
      <c r="C8" s="52"/>
      <c r="D8" s="87" t="s">
        <v>53</v>
      </c>
      <c r="E8" s="52"/>
      <c r="F8" s="52"/>
    </row>
    <row r="9" spans="1:6">
      <c r="A9" s="83" t="s">
        <v>3</v>
      </c>
      <c r="B9" s="167">
        <f>SUM(B10:B16)</f>
        <v>109411446.59999999</v>
      </c>
      <c r="C9" s="167">
        <f>SUM(C10:C16)</f>
        <v>137415314.49000001</v>
      </c>
      <c r="D9" s="88" t="s">
        <v>54</v>
      </c>
      <c r="E9" s="167">
        <f>SUM(E10:E18)</f>
        <v>85395944.859999999</v>
      </c>
      <c r="F9" s="167">
        <f>SUM(F10:F18)</f>
        <v>31659530.630000003</v>
      </c>
    </row>
    <row r="10" spans="1:6" ht="14.25" customHeight="1">
      <c r="A10" s="84" t="s">
        <v>4</v>
      </c>
      <c r="B10" s="169">
        <v>0</v>
      </c>
      <c r="C10" s="169">
        <v>0</v>
      </c>
      <c r="D10" s="89" t="s">
        <v>55</v>
      </c>
      <c r="E10" s="176">
        <v>1567074.43</v>
      </c>
      <c r="F10" s="176">
        <v>2061662.31</v>
      </c>
    </row>
    <row r="11" spans="1:6">
      <c r="A11" s="84" t="s">
        <v>5</v>
      </c>
      <c r="B11" s="169">
        <v>12065607.5</v>
      </c>
      <c r="C11" s="169">
        <v>10587424.970000001</v>
      </c>
      <c r="D11" s="89" t="s">
        <v>56</v>
      </c>
      <c r="E11" s="176">
        <v>8610336.3900000006</v>
      </c>
      <c r="F11" s="176">
        <v>11752420.43</v>
      </c>
    </row>
    <row r="12" spans="1:6">
      <c r="A12" s="84" t="s">
        <v>6</v>
      </c>
      <c r="B12" s="169">
        <v>0</v>
      </c>
      <c r="C12" s="169">
        <v>0</v>
      </c>
      <c r="D12" s="89" t="s">
        <v>57</v>
      </c>
      <c r="E12" s="176">
        <v>60897801.030000001</v>
      </c>
      <c r="F12" s="176">
        <v>8113512.2199999997</v>
      </c>
    </row>
    <row r="13" spans="1:6" ht="14.25" customHeight="1">
      <c r="A13" s="84" t="s">
        <v>7</v>
      </c>
      <c r="B13" s="169">
        <v>91833286.599999994</v>
      </c>
      <c r="C13" s="169">
        <v>118126127.27</v>
      </c>
      <c r="D13" s="89" t="s">
        <v>58</v>
      </c>
      <c r="E13" s="176">
        <v>0</v>
      </c>
      <c r="F13" s="176">
        <v>0</v>
      </c>
    </row>
    <row r="14" spans="1:6">
      <c r="A14" s="84" t="s">
        <v>8</v>
      </c>
      <c r="B14" s="169">
        <v>5481594.79</v>
      </c>
      <c r="C14" s="169">
        <v>8670804.5399999991</v>
      </c>
      <c r="D14" s="89" t="s">
        <v>59</v>
      </c>
      <c r="E14" s="176">
        <v>4719384.2300000004</v>
      </c>
      <c r="F14" s="176">
        <v>1786174.11</v>
      </c>
    </row>
    <row r="15" spans="1:6">
      <c r="A15" s="84" t="s">
        <v>9</v>
      </c>
      <c r="B15" s="169">
        <v>30957.71</v>
      </c>
      <c r="C15" s="169">
        <v>30957.71</v>
      </c>
      <c r="D15" s="89" t="s">
        <v>60</v>
      </c>
      <c r="E15" s="176">
        <v>0</v>
      </c>
      <c r="F15" s="176">
        <v>0</v>
      </c>
    </row>
    <row r="16" spans="1:6" ht="14.25" customHeight="1">
      <c r="A16" s="84" t="s">
        <v>10</v>
      </c>
      <c r="B16" s="169">
        <v>0</v>
      </c>
      <c r="C16" s="169">
        <v>0</v>
      </c>
      <c r="D16" s="89" t="s">
        <v>61</v>
      </c>
      <c r="E16" s="176">
        <v>7715320.7699999996</v>
      </c>
      <c r="F16" s="176">
        <v>5875763.7300000004</v>
      </c>
    </row>
    <row r="17" spans="1:6">
      <c r="A17" s="83" t="s">
        <v>11</v>
      </c>
      <c r="B17" s="167">
        <f>SUM(B18:B24)</f>
        <v>32485127.859999999</v>
      </c>
      <c r="C17" s="167">
        <f>SUM(C18:C24)</f>
        <v>7150209.6300000008</v>
      </c>
      <c r="D17" s="89" t="s">
        <v>62</v>
      </c>
      <c r="E17" s="176">
        <v>0</v>
      </c>
      <c r="F17" s="176">
        <v>0</v>
      </c>
    </row>
    <row r="18" spans="1:6">
      <c r="A18" s="85" t="s">
        <v>12</v>
      </c>
      <c r="B18" s="170">
        <v>0</v>
      </c>
      <c r="C18" s="170">
        <v>0</v>
      </c>
      <c r="D18" s="89" t="s">
        <v>63</v>
      </c>
      <c r="E18" s="176">
        <v>1886028.01</v>
      </c>
      <c r="F18" s="176">
        <v>2069997.83</v>
      </c>
    </row>
    <row r="19" spans="1:6" ht="14.25" customHeight="1">
      <c r="A19" s="85" t="s">
        <v>13</v>
      </c>
      <c r="B19" s="170">
        <v>926168.03</v>
      </c>
      <c r="C19" s="170">
        <v>930226.42</v>
      </c>
      <c r="D19" s="88" t="s">
        <v>64</v>
      </c>
      <c r="E19" s="167">
        <f>SUM(E20:E22)</f>
        <v>0</v>
      </c>
      <c r="F19" s="167">
        <f>SUM(F20:F22)</f>
        <v>0</v>
      </c>
    </row>
    <row r="20" spans="1:6" ht="14.25" customHeight="1">
      <c r="A20" s="85" t="s">
        <v>14</v>
      </c>
      <c r="B20" s="170">
        <v>125113.06</v>
      </c>
      <c r="C20" s="170">
        <v>166016.21</v>
      </c>
      <c r="D20" s="89" t="s">
        <v>65</v>
      </c>
      <c r="E20" s="177">
        <v>0</v>
      </c>
      <c r="F20" s="177">
        <v>0</v>
      </c>
    </row>
    <row r="21" spans="1:6">
      <c r="A21" s="85" t="s">
        <v>15</v>
      </c>
      <c r="B21" s="170">
        <v>0</v>
      </c>
      <c r="C21" s="170">
        <v>0</v>
      </c>
      <c r="D21" s="89" t="s">
        <v>66</v>
      </c>
      <c r="E21" s="177">
        <v>0</v>
      </c>
      <c r="F21" s="177">
        <v>0</v>
      </c>
    </row>
    <row r="22" spans="1:6">
      <c r="A22" s="85" t="s">
        <v>16</v>
      </c>
      <c r="B22" s="170">
        <v>90734.84</v>
      </c>
      <c r="C22" s="170">
        <v>91735.18</v>
      </c>
      <c r="D22" s="89" t="s">
        <v>67</v>
      </c>
      <c r="E22" s="177">
        <v>0</v>
      </c>
      <c r="F22" s="177">
        <v>0</v>
      </c>
    </row>
    <row r="23" spans="1:6">
      <c r="A23" s="85" t="s">
        <v>17</v>
      </c>
      <c r="B23" s="170">
        <v>0</v>
      </c>
      <c r="C23" s="170">
        <v>0</v>
      </c>
      <c r="D23" s="88" t="s">
        <v>68</v>
      </c>
      <c r="E23" s="167">
        <f>E24+E25</f>
        <v>0</v>
      </c>
      <c r="F23" s="167">
        <f>F24+F25</f>
        <v>0</v>
      </c>
    </row>
    <row r="24" spans="1:6">
      <c r="A24" s="85" t="s">
        <v>18</v>
      </c>
      <c r="B24" s="170">
        <v>31343111.93</v>
      </c>
      <c r="C24" s="170">
        <v>5962231.8200000003</v>
      </c>
      <c r="D24" s="89" t="s">
        <v>69</v>
      </c>
      <c r="E24" s="178">
        <v>0</v>
      </c>
      <c r="F24" s="178">
        <v>0</v>
      </c>
    </row>
    <row r="25" spans="1:6">
      <c r="A25" s="83" t="s">
        <v>19</v>
      </c>
      <c r="B25" s="167">
        <f>SUM(B26:B30)</f>
        <v>19059408.09</v>
      </c>
      <c r="C25" s="167">
        <f>SUM(C26:C30)</f>
        <v>25496538.300000001</v>
      </c>
      <c r="D25" s="89" t="s">
        <v>70</v>
      </c>
      <c r="E25" s="178">
        <v>0</v>
      </c>
      <c r="F25" s="178">
        <v>0</v>
      </c>
    </row>
    <row r="26" spans="1:6">
      <c r="A26" s="85" t="s">
        <v>20</v>
      </c>
      <c r="B26" s="171">
        <v>600</v>
      </c>
      <c r="C26" s="171">
        <v>134413.88</v>
      </c>
      <c r="D26" s="88" t="s">
        <v>71</v>
      </c>
      <c r="E26" s="179">
        <v>0</v>
      </c>
      <c r="F26" s="179">
        <v>0</v>
      </c>
    </row>
    <row r="27" spans="1:6">
      <c r="A27" s="85" t="s">
        <v>21</v>
      </c>
      <c r="B27" s="171">
        <v>0</v>
      </c>
      <c r="C27" s="171">
        <v>0</v>
      </c>
      <c r="D27" s="88" t="s">
        <v>72</v>
      </c>
      <c r="E27" s="167">
        <f>SUM(E28:E30)</f>
        <v>0</v>
      </c>
      <c r="F27" s="167">
        <f>SUM(F28:F30)</f>
        <v>0</v>
      </c>
    </row>
    <row r="28" spans="1:6">
      <c r="A28" s="85" t="s">
        <v>22</v>
      </c>
      <c r="B28" s="171">
        <v>0</v>
      </c>
      <c r="C28" s="171">
        <v>0</v>
      </c>
      <c r="D28" s="89" t="s">
        <v>73</v>
      </c>
      <c r="E28" s="180">
        <v>0</v>
      </c>
      <c r="F28" s="180">
        <v>0</v>
      </c>
    </row>
    <row r="29" spans="1:6">
      <c r="A29" s="85" t="s">
        <v>23</v>
      </c>
      <c r="B29" s="171">
        <v>19058808.09</v>
      </c>
      <c r="C29" s="171">
        <v>25362124.420000002</v>
      </c>
      <c r="D29" s="89" t="s">
        <v>74</v>
      </c>
      <c r="E29" s="180">
        <v>0</v>
      </c>
      <c r="F29" s="180">
        <v>0</v>
      </c>
    </row>
    <row r="30" spans="1:6" ht="14.25" customHeight="1">
      <c r="A30" s="85" t="s">
        <v>24</v>
      </c>
      <c r="B30" s="171">
        <v>0</v>
      </c>
      <c r="C30" s="171">
        <v>0</v>
      </c>
      <c r="D30" s="89" t="s">
        <v>75</v>
      </c>
      <c r="E30" s="180">
        <v>0</v>
      </c>
      <c r="F30" s="180">
        <v>0</v>
      </c>
    </row>
    <row r="31" spans="1:6">
      <c r="A31" s="83" t="s">
        <v>25</v>
      </c>
      <c r="B31" s="167">
        <f>SUM(B32:B36)</f>
        <v>0</v>
      </c>
      <c r="C31" s="167">
        <f>SUM(C32:C36)</f>
        <v>0</v>
      </c>
      <c r="D31" s="88" t="s">
        <v>76</v>
      </c>
      <c r="E31" s="167">
        <f>SUM(E32:E37)</f>
        <v>0</v>
      </c>
      <c r="F31" s="167">
        <f>SUM(F32:F37)</f>
        <v>0</v>
      </c>
    </row>
    <row r="32" spans="1:6">
      <c r="A32" s="85" t="s">
        <v>26</v>
      </c>
      <c r="B32" s="172">
        <v>0</v>
      </c>
      <c r="C32" s="172">
        <v>0</v>
      </c>
      <c r="D32" s="89" t="s">
        <v>77</v>
      </c>
      <c r="E32" s="181">
        <v>0</v>
      </c>
      <c r="F32" s="181">
        <v>0</v>
      </c>
    </row>
    <row r="33" spans="1:6">
      <c r="A33" s="85" t="s">
        <v>27</v>
      </c>
      <c r="B33" s="172">
        <v>0</v>
      </c>
      <c r="C33" s="172">
        <v>0</v>
      </c>
      <c r="D33" s="89" t="s">
        <v>78</v>
      </c>
      <c r="E33" s="181">
        <v>0</v>
      </c>
      <c r="F33" s="181">
        <v>0</v>
      </c>
    </row>
    <row r="34" spans="1:6">
      <c r="A34" s="85" t="s">
        <v>28</v>
      </c>
      <c r="B34" s="172">
        <v>0</v>
      </c>
      <c r="C34" s="172">
        <v>0</v>
      </c>
      <c r="D34" s="89" t="s">
        <v>79</v>
      </c>
      <c r="E34" s="181">
        <v>0</v>
      </c>
      <c r="F34" s="181">
        <v>0</v>
      </c>
    </row>
    <row r="35" spans="1:6">
      <c r="A35" s="85" t="s">
        <v>29</v>
      </c>
      <c r="B35" s="172">
        <v>0</v>
      </c>
      <c r="C35" s="172">
        <v>0</v>
      </c>
      <c r="D35" s="89" t="s">
        <v>80</v>
      </c>
      <c r="E35" s="181">
        <v>0</v>
      </c>
      <c r="F35" s="181">
        <v>0</v>
      </c>
    </row>
    <row r="36" spans="1:6">
      <c r="A36" s="85" t="s">
        <v>30</v>
      </c>
      <c r="B36" s="172">
        <v>0</v>
      </c>
      <c r="C36" s="172">
        <v>0</v>
      </c>
      <c r="D36" s="89" t="s">
        <v>81</v>
      </c>
      <c r="E36" s="181">
        <v>0</v>
      </c>
      <c r="F36" s="181">
        <v>0</v>
      </c>
    </row>
    <row r="37" spans="1:6">
      <c r="A37" s="83" t="s">
        <v>31</v>
      </c>
      <c r="B37" s="172">
        <v>0</v>
      </c>
      <c r="C37" s="172">
        <v>0</v>
      </c>
      <c r="D37" s="89" t="s">
        <v>82</v>
      </c>
      <c r="E37" s="181">
        <v>0</v>
      </c>
      <c r="F37" s="181">
        <v>0</v>
      </c>
    </row>
    <row r="38" spans="1:6">
      <c r="A38" s="83" t="s">
        <v>119</v>
      </c>
      <c r="B38" s="167">
        <f>SUM(B39:B40)</f>
        <v>0</v>
      </c>
      <c r="C38" s="167">
        <f>SUM(C39:C40)</f>
        <v>0</v>
      </c>
      <c r="D38" s="88" t="s">
        <v>83</v>
      </c>
      <c r="E38" s="167">
        <f>SUM(E39:E41)</f>
        <v>0</v>
      </c>
      <c r="F38" s="167">
        <f>SUM(F39:F41)</f>
        <v>0</v>
      </c>
    </row>
    <row r="39" spans="1:6">
      <c r="A39" s="85" t="s">
        <v>32</v>
      </c>
      <c r="B39" s="173">
        <v>0</v>
      </c>
      <c r="C39" s="173">
        <v>0</v>
      </c>
      <c r="D39" s="89" t="s">
        <v>84</v>
      </c>
      <c r="E39" s="182">
        <v>0</v>
      </c>
      <c r="F39" s="182">
        <v>0</v>
      </c>
    </row>
    <row r="40" spans="1:6">
      <c r="A40" s="85" t="s">
        <v>33</v>
      </c>
      <c r="B40" s="173">
        <v>0</v>
      </c>
      <c r="C40" s="173">
        <v>0</v>
      </c>
      <c r="D40" s="89" t="s">
        <v>85</v>
      </c>
      <c r="E40" s="182">
        <v>0</v>
      </c>
      <c r="F40" s="182">
        <v>0</v>
      </c>
    </row>
    <row r="41" spans="1:6">
      <c r="A41" s="83" t="s">
        <v>34</v>
      </c>
      <c r="B41" s="167">
        <f>SUM(B42:B45)</f>
        <v>0</v>
      </c>
      <c r="C41" s="167">
        <f>SUM(C42:C45)</f>
        <v>0</v>
      </c>
      <c r="D41" s="89" t="s">
        <v>86</v>
      </c>
      <c r="E41" s="182">
        <v>0</v>
      </c>
      <c r="F41" s="182">
        <v>0</v>
      </c>
    </row>
    <row r="42" spans="1:6">
      <c r="A42" s="85" t="s">
        <v>35</v>
      </c>
      <c r="B42" s="174">
        <v>0</v>
      </c>
      <c r="C42" s="174">
        <v>0</v>
      </c>
      <c r="D42" s="88" t="s">
        <v>87</v>
      </c>
      <c r="E42" s="167">
        <f>SUM(E43:E45)</f>
        <v>0</v>
      </c>
      <c r="F42" s="167">
        <f>SUM(F43:F45)</f>
        <v>0</v>
      </c>
    </row>
    <row r="43" spans="1:6">
      <c r="A43" s="85" t="s">
        <v>36</v>
      </c>
      <c r="B43" s="174">
        <v>0</v>
      </c>
      <c r="C43" s="174">
        <v>0</v>
      </c>
      <c r="D43" s="89" t="s">
        <v>88</v>
      </c>
      <c r="E43" s="183">
        <v>0</v>
      </c>
      <c r="F43" s="183">
        <v>0</v>
      </c>
    </row>
    <row r="44" spans="1:6">
      <c r="A44" s="85" t="s">
        <v>37</v>
      </c>
      <c r="B44" s="174">
        <v>0</v>
      </c>
      <c r="C44" s="174">
        <v>0</v>
      </c>
      <c r="D44" s="89" t="s">
        <v>89</v>
      </c>
      <c r="E44" s="183">
        <v>0</v>
      </c>
      <c r="F44" s="183">
        <v>0</v>
      </c>
    </row>
    <row r="45" spans="1:6">
      <c r="A45" s="85" t="s">
        <v>38</v>
      </c>
      <c r="B45" s="174">
        <v>0</v>
      </c>
      <c r="C45" s="174">
        <v>0</v>
      </c>
      <c r="D45" s="89" t="s">
        <v>90</v>
      </c>
      <c r="E45" s="183">
        <v>0</v>
      </c>
      <c r="F45" s="183">
        <v>0</v>
      </c>
    </row>
    <row r="46" spans="1:6">
      <c r="A46" s="52"/>
      <c r="B46" s="52"/>
      <c r="C46" s="52"/>
      <c r="D46" s="52"/>
      <c r="E46" s="52"/>
      <c r="F46" s="52"/>
    </row>
    <row r="47" spans="1:6">
      <c r="A47" s="53" t="s">
        <v>39</v>
      </c>
      <c r="B47" s="154">
        <f>B9+B17+B25+B31+B38+B41</f>
        <v>160955982.54999998</v>
      </c>
      <c r="C47" s="154">
        <f>C9+C17+C25+C31+C38+C41</f>
        <v>170062062.42000002</v>
      </c>
      <c r="D47" s="87" t="s">
        <v>91</v>
      </c>
      <c r="E47" s="154">
        <f>E9+E19+E23+E26+E27+E31+E38+E42</f>
        <v>85395944.859999999</v>
      </c>
      <c r="F47" s="154">
        <f>F9+F19+F23+F26+F27+F31+F38+F42</f>
        <v>31659530.630000003</v>
      </c>
    </row>
    <row r="48" spans="1:6">
      <c r="A48" s="52"/>
      <c r="B48" s="52"/>
      <c r="C48" s="52"/>
      <c r="D48" s="52"/>
      <c r="E48" s="52"/>
      <c r="F48" s="52"/>
    </row>
    <row r="49" spans="1:6">
      <c r="A49" s="37" t="s">
        <v>40</v>
      </c>
      <c r="B49" s="52"/>
      <c r="C49" s="52"/>
      <c r="D49" s="87" t="s">
        <v>92</v>
      </c>
      <c r="E49" s="52"/>
      <c r="F49" s="52"/>
    </row>
    <row r="50" spans="1:6">
      <c r="A50" s="83" t="s">
        <v>41</v>
      </c>
      <c r="B50" s="175">
        <v>0</v>
      </c>
      <c r="C50" s="175">
        <v>0</v>
      </c>
      <c r="D50" s="88" t="s">
        <v>93</v>
      </c>
      <c r="E50" s="184">
        <v>0</v>
      </c>
      <c r="F50" s="184">
        <v>0</v>
      </c>
    </row>
    <row r="51" spans="1:6">
      <c r="A51" s="83" t="s">
        <v>42</v>
      </c>
      <c r="B51" s="175">
        <v>0</v>
      </c>
      <c r="C51" s="175">
        <v>0</v>
      </c>
      <c r="D51" s="88" t="s">
        <v>94</v>
      </c>
      <c r="E51" s="184">
        <v>0</v>
      </c>
      <c r="F51" s="184">
        <v>0</v>
      </c>
    </row>
    <row r="52" spans="1:6">
      <c r="A52" s="83" t="s">
        <v>43</v>
      </c>
      <c r="B52" s="175">
        <v>286262813.25999999</v>
      </c>
      <c r="C52" s="175">
        <v>258534872.41999999</v>
      </c>
      <c r="D52" s="88" t="s">
        <v>95</v>
      </c>
      <c r="E52" s="184">
        <v>11250000.039999999</v>
      </c>
      <c r="F52" s="184">
        <v>12857142.880000001</v>
      </c>
    </row>
    <row r="53" spans="1:6">
      <c r="A53" s="83" t="s">
        <v>44</v>
      </c>
      <c r="B53" s="175">
        <v>77600910.989999995</v>
      </c>
      <c r="C53" s="175">
        <v>88336857.890000001</v>
      </c>
      <c r="D53" s="88" t="s">
        <v>96</v>
      </c>
      <c r="E53" s="184">
        <v>0</v>
      </c>
      <c r="F53" s="184">
        <v>0</v>
      </c>
    </row>
    <row r="54" spans="1:6">
      <c r="A54" s="83" t="s">
        <v>45</v>
      </c>
      <c r="B54" s="175">
        <v>135966.14000000001</v>
      </c>
      <c r="C54" s="175">
        <v>131729.54</v>
      </c>
      <c r="D54" s="88" t="s">
        <v>97</v>
      </c>
      <c r="E54" s="184">
        <v>0</v>
      </c>
      <c r="F54" s="184">
        <v>0</v>
      </c>
    </row>
    <row r="55" spans="1:6">
      <c r="A55" s="83" t="s">
        <v>46</v>
      </c>
      <c r="B55" s="175">
        <v>-36385264.93</v>
      </c>
      <c r="C55" s="175">
        <v>-43105812.68</v>
      </c>
      <c r="D55" s="36" t="s">
        <v>98</v>
      </c>
      <c r="E55" s="184">
        <v>0</v>
      </c>
      <c r="F55" s="184">
        <v>0</v>
      </c>
    </row>
    <row r="56" spans="1:6">
      <c r="A56" s="83" t="s">
        <v>47</v>
      </c>
      <c r="B56" s="175">
        <v>1176759.67</v>
      </c>
      <c r="C56" s="175">
        <v>1176759.67</v>
      </c>
      <c r="D56" s="52"/>
      <c r="E56" s="52"/>
      <c r="F56" s="52"/>
    </row>
    <row r="57" spans="1:6">
      <c r="A57" s="83" t="s">
        <v>48</v>
      </c>
      <c r="B57" s="175">
        <v>0</v>
      </c>
      <c r="C57" s="175">
        <v>0</v>
      </c>
      <c r="D57" s="87" t="s">
        <v>99</v>
      </c>
      <c r="E57" s="154">
        <f>SUM(E50:E55)</f>
        <v>11250000.039999999</v>
      </c>
      <c r="F57" s="154">
        <f>SUM(F50:F55)</f>
        <v>12857142.880000001</v>
      </c>
    </row>
    <row r="58" spans="1:6">
      <c r="A58" s="83" t="s">
        <v>49</v>
      </c>
      <c r="B58" s="175">
        <v>0</v>
      </c>
      <c r="C58" s="175">
        <v>0</v>
      </c>
      <c r="D58" s="52"/>
      <c r="E58" s="52"/>
      <c r="F58" s="52"/>
    </row>
    <row r="59" spans="1:6">
      <c r="A59" s="52"/>
      <c r="B59" s="52"/>
      <c r="C59" s="52"/>
      <c r="D59" s="87" t="s">
        <v>100</v>
      </c>
      <c r="E59" s="154">
        <f>E47+E57</f>
        <v>96645944.900000006</v>
      </c>
      <c r="F59" s="154">
        <f>F47+F57</f>
        <v>44516673.510000005</v>
      </c>
    </row>
    <row r="60" spans="1:6">
      <c r="A60" s="53" t="s">
        <v>50</v>
      </c>
      <c r="B60" s="154">
        <f>SUM(B50:B58)</f>
        <v>328791185.13</v>
      </c>
      <c r="C60" s="154">
        <f>SUM(C50:C58)</f>
        <v>305074406.84000003</v>
      </c>
      <c r="D60" s="52"/>
      <c r="E60" s="52"/>
      <c r="F60" s="52"/>
    </row>
    <row r="61" spans="1:6">
      <c r="A61" s="52"/>
      <c r="B61" s="52"/>
      <c r="C61" s="52"/>
      <c r="D61" s="38" t="s">
        <v>101</v>
      </c>
      <c r="E61" s="81"/>
      <c r="F61" s="81"/>
    </row>
    <row r="62" spans="1:6">
      <c r="A62" s="53" t="s">
        <v>51</v>
      </c>
      <c r="B62" s="154">
        <f>SUM(B47+B60)</f>
        <v>489747167.67999995</v>
      </c>
      <c r="C62" s="154">
        <f>SUM(C47+C60)</f>
        <v>475136469.26000005</v>
      </c>
      <c r="D62" s="52"/>
      <c r="E62" s="52"/>
      <c r="F62" s="52"/>
    </row>
    <row r="63" spans="1:6">
      <c r="A63" s="52"/>
      <c r="B63" s="52"/>
      <c r="C63" s="52"/>
      <c r="D63" s="90" t="s">
        <v>102</v>
      </c>
      <c r="E63" s="168">
        <f>SUM(E64:E66)</f>
        <v>23319492.919999998</v>
      </c>
      <c r="F63" s="168">
        <f>SUM(F64:F66)</f>
        <v>23151690.919999998</v>
      </c>
    </row>
    <row r="64" spans="1:6">
      <c r="A64" s="52"/>
      <c r="B64" s="52"/>
      <c r="C64" s="52"/>
      <c r="D64" s="91" t="s">
        <v>103</v>
      </c>
      <c r="E64" s="185">
        <v>22266596.239999998</v>
      </c>
      <c r="F64" s="185">
        <v>22098794.239999998</v>
      </c>
    </row>
    <row r="65" spans="1:6">
      <c r="A65" s="52"/>
      <c r="B65" s="52"/>
      <c r="C65" s="52"/>
      <c r="D65" s="39" t="s">
        <v>104</v>
      </c>
      <c r="E65" s="185">
        <v>1052896.68</v>
      </c>
      <c r="F65" s="185">
        <v>1052896.68</v>
      </c>
    </row>
    <row r="66" spans="1:6">
      <c r="A66" s="52"/>
      <c r="B66" s="52"/>
      <c r="C66" s="52"/>
      <c r="D66" s="91" t="s">
        <v>105</v>
      </c>
      <c r="E66" s="185">
        <v>0</v>
      </c>
      <c r="F66" s="185">
        <v>0</v>
      </c>
    </row>
    <row r="67" spans="1:6">
      <c r="A67" s="52"/>
      <c r="B67" s="52"/>
      <c r="C67" s="52"/>
      <c r="D67" s="52"/>
      <c r="E67" s="52"/>
      <c r="F67" s="52"/>
    </row>
    <row r="68" spans="1:6">
      <c r="A68" s="52"/>
      <c r="B68" s="52"/>
      <c r="C68" s="52"/>
      <c r="D68" s="90" t="s">
        <v>106</v>
      </c>
      <c r="E68" s="168">
        <f>SUM(E69:E73)</f>
        <v>369781729.85999995</v>
      </c>
      <c r="F68" s="168">
        <f>SUM(F69:F73)</f>
        <v>407468104.82999998</v>
      </c>
    </row>
    <row r="69" spans="1:6">
      <c r="A69" s="12"/>
      <c r="B69" s="52"/>
      <c r="C69" s="52"/>
      <c r="D69" s="91" t="s">
        <v>107</v>
      </c>
      <c r="E69" s="186">
        <v>79109928.659999996</v>
      </c>
      <c r="F69" s="186">
        <v>109094492.27</v>
      </c>
    </row>
    <row r="70" spans="1:6">
      <c r="A70" s="12"/>
      <c r="B70" s="52"/>
      <c r="C70" s="52"/>
      <c r="D70" s="91" t="s">
        <v>108</v>
      </c>
      <c r="E70" s="186">
        <v>290604689.89999998</v>
      </c>
      <c r="F70" s="186">
        <v>298306501.25999999</v>
      </c>
    </row>
    <row r="71" spans="1:6">
      <c r="A71" s="12"/>
      <c r="B71" s="52"/>
      <c r="C71" s="52"/>
      <c r="D71" s="91" t="s">
        <v>109</v>
      </c>
      <c r="E71" s="186">
        <v>0</v>
      </c>
      <c r="F71" s="186">
        <v>0</v>
      </c>
    </row>
    <row r="72" spans="1:6">
      <c r="A72" s="12"/>
      <c r="B72" s="52"/>
      <c r="C72" s="52"/>
      <c r="D72" s="91" t="s">
        <v>110</v>
      </c>
      <c r="E72" s="186">
        <v>0</v>
      </c>
      <c r="F72" s="186">
        <v>0</v>
      </c>
    </row>
    <row r="73" spans="1:6">
      <c r="A73" s="12"/>
      <c r="B73" s="52"/>
      <c r="C73" s="52"/>
      <c r="D73" s="91" t="s">
        <v>111</v>
      </c>
      <c r="E73" s="186">
        <v>67111.3</v>
      </c>
      <c r="F73" s="186">
        <v>67111.3</v>
      </c>
    </row>
    <row r="74" spans="1:6">
      <c r="A74" s="12"/>
      <c r="B74" s="52"/>
      <c r="C74" s="52"/>
      <c r="D74" s="52"/>
      <c r="E74" s="52"/>
      <c r="F74" s="52"/>
    </row>
    <row r="75" spans="1:6">
      <c r="A75" s="12"/>
      <c r="B75" s="52"/>
      <c r="C75" s="52"/>
      <c r="D75" s="90" t="s">
        <v>112</v>
      </c>
      <c r="E75" s="168">
        <f>E76+E77</f>
        <v>0</v>
      </c>
      <c r="F75" s="168">
        <f>F76+F77</f>
        <v>0</v>
      </c>
    </row>
    <row r="76" spans="1:6">
      <c r="A76" s="12"/>
      <c r="B76" s="52"/>
      <c r="C76" s="52"/>
      <c r="D76" s="88" t="s">
        <v>113</v>
      </c>
      <c r="E76" s="187">
        <v>0</v>
      </c>
      <c r="F76" s="187">
        <v>0</v>
      </c>
    </row>
    <row r="77" spans="1:6">
      <c r="A77" s="12"/>
      <c r="B77" s="52"/>
      <c r="C77" s="52"/>
      <c r="D77" s="88" t="s">
        <v>114</v>
      </c>
      <c r="E77" s="187">
        <v>0</v>
      </c>
      <c r="F77" s="187">
        <v>0</v>
      </c>
    </row>
    <row r="78" spans="1:6">
      <c r="A78" s="12"/>
      <c r="B78" s="52"/>
      <c r="C78" s="52"/>
      <c r="D78" s="52"/>
      <c r="E78" s="52"/>
      <c r="F78" s="52"/>
    </row>
    <row r="79" spans="1:6">
      <c r="A79" s="12"/>
      <c r="B79" s="52"/>
      <c r="C79" s="52"/>
      <c r="D79" s="87" t="s">
        <v>115</v>
      </c>
      <c r="E79" s="154">
        <f>E63+E68+E75</f>
        <v>393101222.77999997</v>
      </c>
      <c r="F79" s="154">
        <f>F63+F68+F75</f>
        <v>430619795.75</v>
      </c>
    </row>
    <row r="80" spans="1:6">
      <c r="A80" s="12"/>
      <c r="B80" s="52"/>
      <c r="C80" s="52"/>
      <c r="D80" s="52"/>
      <c r="E80" s="52"/>
      <c r="F80" s="52"/>
    </row>
    <row r="81" spans="1:6">
      <c r="A81" s="12"/>
      <c r="B81" s="52"/>
      <c r="C81" s="52"/>
      <c r="D81" s="87" t="s">
        <v>116</v>
      </c>
      <c r="E81" s="154">
        <f>E59+E79</f>
        <v>489747167.67999995</v>
      </c>
      <c r="F81" s="154">
        <f>F59+F79</f>
        <v>475136469.25999999</v>
      </c>
    </row>
    <row r="82" spans="1:6">
      <c r="A82" s="6"/>
      <c r="B82" s="62"/>
      <c r="C82" s="62"/>
      <c r="D82" s="62"/>
      <c r="E82" s="62"/>
      <c r="F82" s="62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/>
  <cols>
    <col min="1" max="1" width="11.42578125" bestFit="1" customWidth="1"/>
    <col min="2" max="14" width="3" customWidth="1"/>
    <col min="15" max="15" width="63.42578125" customWidth="1"/>
  </cols>
  <sheetData>
    <row r="1" spans="1:17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109411446.59999999</v>
      </c>
      <c r="Q4" s="18">
        <f>'Formato 1'!C9</f>
        <v>137415314.49000001</v>
      </c>
    </row>
    <row r="5" spans="1:17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0</v>
      </c>
      <c r="Q5" s="18">
        <f>'Formato 1'!C10</f>
        <v>0</v>
      </c>
    </row>
    <row r="6" spans="1:17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12065607.5</v>
      </c>
      <c r="Q6" s="18">
        <f>'Formato 1'!C11</f>
        <v>10587424.970000001</v>
      </c>
    </row>
    <row r="7" spans="1:17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91833286.599999994</v>
      </c>
      <c r="Q8" s="18">
        <f>'Formato 1'!C13</f>
        <v>118126127.27</v>
      </c>
    </row>
    <row r="9" spans="1:17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5481594.79</v>
      </c>
      <c r="Q9" s="18">
        <f>'Formato 1'!C14</f>
        <v>8670804.5399999991</v>
      </c>
    </row>
    <row r="10" spans="1:17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30957.71</v>
      </c>
      <c r="Q10" s="18">
        <f>'Formato 1'!C15</f>
        <v>30957.71</v>
      </c>
    </row>
    <row r="11" spans="1:17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32485127.859999999</v>
      </c>
      <c r="Q12" s="18">
        <f>'Formato 1'!C17</f>
        <v>7150209.6300000008</v>
      </c>
    </row>
    <row r="13" spans="1:17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926168.03</v>
      </c>
      <c r="Q14" s="18">
        <f>'Formato 1'!C19</f>
        <v>930226.42</v>
      </c>
    </row>
    <row r="15" spans="1:17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125113.06</v>
      </c>
      <c r="Q15" s="18">
        <f>'Formato 1'!C20</f>
        <v>166016.21</v>
      </c>
    </row>
    <row r="16" spans="1:17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0</v>
      </c>
      <c r="Q16" s="18">
        <f>'Formato 1'!C21</f>
        <v>0</v>
      </c>
    </row>
    <row r="17" spans="1:17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90734.84</v>
      </c>
      <c r="Q17" s="18">
        <f>'Formato 1'!C22</f>
        <v>91735.18</v>
      </c>
    </row>
    <row r="18" spans="1:17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0</v>
      </c>
      <c r="Q18" s="18">
        <f>'Formato 1'!C23</f>
        <v>0</v>
      </c>
    </row>
    <row r="19" spans="1:17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31343111.93</v>
      </c>
      <c r="Q19" s="18">
        <f>'Formato 1'!C24</f>
        <v>5962231.8200000003</v>
      </c>
    </row>
    <row r="20" spans="1:17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19059408.09</v>
      </c>
      <c r="Q20" s="18">
        <f>'Formato 1'!C25</f>
        <v>25496538.300000001</v>
      </c>
    </row>
    <row r="21" spans="1:17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600</v>
      </c>
      <c r="Q21" s="18">
        <f>'Formato 1'!C26</f>
        <v>134413.88</v>
      </c>
    </row>
    <row r="22" spans="1:17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0</v>
      </c>
      <c r="Q22" s="18">
        <f>'Formato 1'!C27</f>
        <v>0</v>
      </c>
    </row>
    <row r="23" spans="1:17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19058808.09</v>
      </c>
      <c r="Q24" s="18">
        <f>'Formato 1'!C29</f>
        <v>25362124.420000002</v>
      </c>
    </row>
    <row r="25" spans="1:17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160955982.54999998</v>
      </c>
      <c r="Q42" s="18">
        <f>'Formato 1'!C47</f>
        <v>170062062.42000002</v>
      </c>
    </row>
    <row r="43" spans="1:17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286262813.25999999</v>
      </c>
      <c r="Q46">
        <f>'Formato 1'!C52</f>
        <v>258534872.41999999</v>
      </c>
    </row>
    <row r="47" spans="1:17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77600910.989999995</v>
      </c>
      <c r="Q47">
        <f>'Formato 1'!C53</f>
        <v>88336857.890000001</v>
      </c>
    </row>
    <row r="48" spans="1:17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135966.14000000001</v>
      </c>
      <c r="Q48">
        <f>'Formato 1'!C54</f>
        <v>131729.54</v>
      </c>
    </row>
    <row r="49" spans="1:17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-36385264.93</v>
      </c>
      <c r="Q49">
        <f>'Formato 1'!C55</f>
        <v>-43105812.68</v>
      </c>
    </row>
    <row r="50" spans="1:17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1176759.67</v>
      </c>
      <c r="Q50">
        <f>'Formato 1'!C56</f>
        <v>1176759.67</v>
      </c>
    </row>
    <row r="51" spans="1:17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328791185.13</v>
      </c>
      <c r="Q53">
        <f>'Formato 1'!C60</f>
        <v>305074406.84000003</v>
      </c>
    </row>
    <row r="54" spans="1:17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489747167.67999995</v>
      </c>
      <c r="Q54">
        <f>'Formato 1'!C62</f>
        <v>475136469.26000005</v>
      </c>
    </row>
    <row r="55" spans="1:17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85395944.859999999</v>
      </c>
      <c r="Q57">
        <f>'Formato 1'!F9</f>
        <v>31659530.630000003</v>
      </c>
    </row>
    <row r="58" spans="1:17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1567074.43</v>
      </c>
      <c r="Q58">
        <f>'Formato 1'!F10</f>
        <v>2061662.31</v>
      </c>
    </row>
    <row r="59" spans="1:17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8610336.3900000006</v>
      </c>
      <c r="Q59">
        <f>'Formato 1'!F11</f>
        <v>11752420.43</v>
      </c>
    </row>
    <row r="60" spans="1:17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60897801.030000001</v>
      </c>
      <c r="Q60">
        <f>'Formato 1'!F12</f>
        <v>8113512.2199999997</v>
      </c>
    </row>
    <row r="61" spans="1:17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4719384.2300000004</v>
      </c>
      <c r="Q62">
        <f>'Formato 1'!F14</f>
        <v>1786174.11</v>
      </c>
    </row>
    <row r="63" spans="1:17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7715320.7699999996</v>
      </c>
      <c r="Q64">
        <f>'Formato 1'!F16</f>
        <v>5875763.7300000004</v>
      </c>
    </row>
    <row r="65" spans="1:17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1886028.01</v>
      </c>
      <c r="Q66">
        <f>'Formato 1'!F18</f>
        <v>2069997.83</v>
      </c>
    </row>
    <row r="67" spans="1:17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0</v>
      </c>
    </row>
    <row r="72" spans="1:17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0</v>
      </c>
    </row>
    <row r="73" spans="1:17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85395944.859999999</v>
      </c>
      <c r="Q95">
        <f>'Formato 1'!F47</f>
        <v>31659530.630000003</v>
      </c>
    </row>
    <row r="96" spans="1:17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11250000.039999999</v>
      </c>
      <c r="Q99">
        <f>'Formato 1'!F52</f>
        <v>12857142.880000001</v>
      </c>
    </row>
    <row r="100" spans="1:17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11250000.039999999</v>
      </c>
      <c r="Q103">
        <f>'Formato 1'!F57</f>
        <v>12857142.880000001</v>
      </c>
    </row>
    <row r="104" spans="1:17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96645944.900000006</v>
      </c>
      <c r="Q104">
        <f>'Formato 1'!F59</f>
        <v>44516673.510000005</v>
      </c>
    </row>
    <row r="105" spans="1:17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23319492.919999998</v>
      </c>
      <c r="Q106">
        <f>'Formato 1'!F63</f>
        <v>23151690.919999998</v>
      </c>
    </row>
    <row r="107" spans="1:17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22266596.239999998</v>
      </c>
      <c r="Q107">
        <f>'Formato 1'!F64</f>
        <v>22098794.239999998</v>
      </c>
    </row>
    <row r="108" spans="1:17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1052896.68</v>
      </c>
      <c r="Q108">
        <f>'Formato 1'!F65</f>
        <v>1052896.68</v>
      </c>
    </row>
    <row r="109" spans="1:17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369781729.85999995</v>
      </c>
      <c r="Q110">
        <f>'Formato 1'!F68</f>
        <v>407468104.82999998</v>
      </c>
    </row>
    <row r="111" spans="1:17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79109928.659999996</v>
      </c>
      <c r="Q111">
        <f>'Formato 1'!F69</f>
        <v>109094492.27</v>
      </c>
    </row>
    <row r="112" spans="1:17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290604689.89999998</v>
      </c>
      <c r="Q112">
        <f>'Formato 1'!F70</f>
        <v>298306501.25999999</v>
      </c>
    </row>
    <row r="113" spans="1:17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393101222.77999997</v>
      </c>
      <c r="Q119">
        <f>'Formato 1'!F79</f>
        <v>430619795.75</v>
      </c>
    </row>
    <row r="120" spans="1:17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489747167.67999995</v>
      </c>
      <c r="Q120">
        <f>'Formato 1'!F81</f>
        <v>475136469.25999999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E16" sqref="E16"/>
    </sheetView>
  </sheetViews>
  <sheetFormatPr baseColWidth="10" defaultColWidth="0" defaultRowHeight="15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8" customFormat="1" ht="37.5" customHeight="1">
      <c r="A1" s="289" t="s">
        <v>536</v>
      </c>
      <c r="B1" s="289"/>
      <c r="C1" s="289"/>
      <c r="D1" s="289"/>
      <c r="E1" s="289"/>
      <c r="F1" s="289"/>
      <c r="G1" s="289"/>
      <c r="H1" s="289"/>
    </row>
    <row r="2" spans="1:9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6"/>
      <c r="H2" s="277"/>
    </row>
    <row r="3" spans="1:9">
      <c r="A3" s="278" t="s">
        <v>120</v>
      </c>
      <c r="B3" s="279"/>
      <c r="C3" s="279"/>
      <c r="D3" s="279"/>
      <c r="E3" s="279"/>
      <c r="F3" s="279"/>
      <c r="G3" s="279"/>
      <c r="H3" s="280"/>
    </row>
    <row r="4" spans="1:9">
      <c r="A4" s="281" t="str">
        <f>PERIODO_INFORME</f>
        <v>Al 31 de diciembre de 2019 y al 31 de diciembre de 2020 (b)</v>
      </c>
      <c r="B4" s="282"/>
      <c r="C4" s="282"/>
      <c r="D4" s="282"/>
      <c r="E4" s="282"/>
      <c r="F4" s="282"/>
      <c r="G4" s="282"/>
      <c r="H4" s="283"/>
    </row>
    <row r="5" spans="1:9">
      <c r="A5" s="284" t="s">
        <v>118</v>
      </c>
      <c r="B5" s="285"/>
      <c r="C5" s="285"/>
      <c r="D5" s="285"/>
      <c r="E5" s="285"/>
      <c r="F5" s="285"/>
      <c r="G5" s="285"/>
      <c r="H5" s="286"/>
    </row>
    <row r="6" spans="1:9" ht="45">
      <c r="A6" s="92" t="s">
        <v>121</v>
      </c>
      <c r="B6" s="93" t="str">
        <f>ULTIMO_SALDO</f>
        <v>Saldo al 31 de diciembre de 2019 (d)</v>
      </c>
      <c r="C6" s="92" t="s">
        <v>122</v>
      </c>
      <c r="D6" s="92" t="s">
        <v>123</v>
      </c>
      <c r="E6" s="92" t="s">
        <v>124</v>
      </c>
      <c r="F6" s="92" t="s">
        <v>138</v>
      </c>
      <c r="G6" s="92" t="s">
        <v>125</v>
      </c>
      <c r="H6" s="43" t="s">
        <v>126</v>
      </c>
      <c r="I6" s="1"/>
    </row>
    <row r="7" spans="1:9">
      <c r="A7" s="12"/>
      <c r="B7" s="12"/>
      <c r="C7" s="12"/>
      <c r="D7" s="12"/>
      <c r="E7" s="12"/>
      <c r="F7" s="12"/>
      <c r="G7" s="12"/>
      <c r="H7" s="12"/>
      <c r="I7" s="1"/>
    </row>
    <row r="8" spans="1:9">
      <c r="A8" s="94" t="s">
        <v>127</v>
      </c>
      <c r="B8" s="154">
        <f>B9+B13</f>
        <v>12857142.880000001</v>
      </c>
      <c r="C8" s="197">
        <f t="shared" ref="C8:H8" si="0">C9+C13</f>
        <v>1607142.84</v>
      </c>
      <c r="D8" s="197">
        <f t="shared" si="0"/>
        <v>3214285.68</v>
      </c>
      <c r="E8" s="197">
        <f t="shared" si="0"/>
        <v>0</v>
      </c>
      <c r="F8" s="197">
        <f t="shared" si="0"/>
        <v>11250000.040000001</v>
      </c>
      <c r="G8" s="197">
        <f t="shared" si="0"/>
        <v>877819.42</v>
      </c>
      <c r="H8" s="197">
        <f t="shared" si="0"/>
        <v>0</v>
      </c>
    </row>
    <row r="9" spans="1:9" ht="14.25" customHeight="1">
      <c r="A9" s="95" t="s">
        <v>128</v>
      </c>
      <c r="B9" s="190">
        <v>0</v>
      </c>
      <c r="C9" s="190">
        <v>1607142.84</v>
      </c>
      <c r="D9" s="190">
        <v>1607142.84</v>
      </c>
      <c r="E9" s="190">
        <v>0</v>
      </c>
      <c r="F9" s="189">
        <v>0</v>
      </c>
      <c r="G9" s="189">
        <v>877819.42</v>
      </c>
      <c r="H9" s="188">
        <v>0</v>
      </c>
    </row>
    <row r="10" spans="1:9">
      <c r="A10" s="96" t="s">
        <v>129</v>
      </c>
      <c r="B10" s="189">
        <v>0</v>
      </c>
      <c r="C10" s="191">
        <v>1607142.84</v>
      </c>
      <c r="D10" s="190">
        <v>1607142.84</v>
      </c>
      <c r="E10" s="189">
        <v>0</v>
      </c>
      <c r="F10" s="189">
        <v>0</v>
      </c>
      <c r="G10" s="189">
        <v>877819.42</v>
      </c>
      <c r="H10" s="188">
        <v>0</v>
      </c>
    </row>
    <row r="11" spans="1:9">
      <c r="A11" s="96" t="s">
        <v>130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8">
        <v>0</v>
      </c>
      <c r="H11" s="188">
        <v>0</v>
      </c>
    </row>
    <row r="12" spans="1:9" ht="14.25" customHeight="1">
      <c r="A12" s="96" t="s">
        <v>131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88">
        <v>0</v>
      </c>
      <c r="H12" s="188">
        <v>0</v>
      </c>
    </row>
    <row r="13" spans="1:9">
      <c r="A13" s="95" t="s">
        <v>132</v>
      </c>
      <c r="B13" s="198">
        <f t="shared" ref="B13:H13" si="1">SUM(B14:B16)</f>
        <v>12857142.880000001</v>
      </c>
      <c r="C13" s="198">
        <f t="shared" si="1"/>
        <v>0</v>
      </c>
      <c r="D13" s="198">
        <f t="shared" si="1"/>
        <v>1607142.84</v>
      </c>
      <c r="E13" s="198">
        <f t="shared" si="1"/>
        <v>0</v>
      </c>
      <c r="F13" s="198">
        <f t="shared" si="1"/>
        <v>11250000.040000001</v>
      </c>
      <c r="G13" s="198">
        <f t="shared" si="1"/>
        <v>0</v>
      </c>
      <c r="H13" s="198">
        <f t="shared" si="1"/>
        <v>0</v>
      </c>
    </row>
    <row r="14" spans="1:9">
      <c r="A14" s="96" t="s">
        <v>133</v>
      </c>
      <c r="B14" s="196">
        <v>12857142.880000001</v>
      </c>
      <c r="C14" s="196">
        <v>0</v>
      </c>
      <c r="D14" s="196">
        <v>1607142.84</v>
      </c>
      <c r="E14" s="196">
        <v>0</v>
      </c>
      <c r="F14" s="196">
        <v>11250000.040000001</v>
      </c>
      <c r="G14" s="195">
        <v>0</v>
      </c>
      <c r="H14" s="195">
        <v>0</v>
      </c>
    </row>
    <row r="15" spans="1:9">
      <c r="A15" s="96" t="s">
        <v>134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5">
        <v>0</v>
      </c>
      <c r="H15" s="195">
        <v>0</v>
      </c>
    </row>
    <row r="16" spans="1:9" ht="14.25" customHeight="1">
      <c r="A16" s="96" t="s">
        <v>135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5">
        <v>0</v>
      </c>
      <c r="H16" s="195">
        <v>0</v>
      </c>
    </row>
    <row r="17" spans="1:8">
      <c r="A17" s="52"/>
      <c r="B17" s="12"/>
      <c r="C17" s="12"/>
      <c r="D17" s="12"/>
      <c r="E17" s="12"/>
      <c r="F17" s="12"/>
      <c r="G17" s="12"/>
      <c r="H17" s="12"/>
    </row>
    <row r="18" spans="1:8">
      <c r="A18" s="94" t="s">
        <v>136</v>
      </c>
      <c r="B18" s="200">
        <v>31659530.629999999</v>
      </c>
      <c r="C18" s="117"/>
      <c r="D18" s="117"/>
      <c r="E18" s="117"/>
      <c r="F18" s="202">
        <v>85395944.859999999</v>
      </c>
      <c r="G18" s="117"/>
      <c r="H18" s="117"/>
    </row>
    <row r="19" spans="1:8">
      <c r="A19" s="75"/>
      <c r="B19" s="5"/>
      <c r="C19" s="5"/>
      <c r="D19" s="5"/>
      <c r="E19" s="5"/>
      <c r="F19" s="5"/>
      <c r="G19" s="5"/>
      <c r="H19" s="5"/>
    </row>
    <row r="20" spans="1:8">
      <c r="A20" s="94" t="s">
        <v>137</v>
      </c>
      <c r="B20" s="199">
        <f>B8+B18</f>
        <v>44516673.509999998</v>
      </c>
      <c r="C20" s="201">
        <v>0</v>
      </c>
      <c r="D20" s="201">
        <v>0</v>
      </c>
      <c r="E20" s="201">
        <v>0</v>
      </c>
      <c r="F20" s="192">
        <f>F8+F18</f>
        <v>96645944.900000006</v>
      </c>
      <c r="G20" s="203">
        <v>877819.42</v>
      </c>
      <c r="H20" s="211">
        <v>0</v>
      </c>
    </row>
    <row r="21" spans="1:8">
      <c r="A21" s="52"/>
      <c r="B21" s="52"/>
      <c r="C21" s="52"/>
      <c r="D21" s="52"/>
      <c r="E21" s="52"/>
      <c r="F21" s="52"/>
      <c r="G21" s="52"/>
      <c r="H21" s="52"/>
    </row>
    <row r="22" spans="1:8" ht="17.25">
      <c r="A22" s="94" t="s">
        <v>3288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11">
        <v>0</v>
      </c>
      <c r="H22" s="211">
        <v>0</v>
      </c>
    </row>
    <row r="23" spans="1:8" s="23" customFormat="1" ht="14.25" customHeight="1">
      <c r="A23" s="97" t="s">
        <v>434</v>
      </c>
      <c r="B23" s="205">
        <v>0</v>
      </c>
      <c r="C23" s="205">
        <v>0</v>
      </c>
      <c r="D23" s="205">
        <v>0</v>
      </c>
      <c r="E23" s="205">
        <v>0</v>
      </c>
      <c r="F23" s="205">
        <v>0</v>
      </c>
      <c r="G23" s="204">
        <v>0</v>
      </c>
      <c r="H23" s="204">
        <v>0</v>
      </c>
    </row>
    <row r="24" spans="1:8" s="23" customFormat="1" ht="14.25" customHeight="1">
      <c r="A24" s="97" t="s">
        <v>435</v>
      </c>
      <c r="B24" s="205">
        <v>0</v>
      </c>
      <c r="C24" s="205">
        <v>0</v>
      </c>
      <c r="D24" s="205">
        <v>0</v>
      </c>
      <c r="E24" s="205">
        <v>0</v>
      </c>
      <c r="F24" s="205">
        <v>0</v>
      </c>
      <c r="G24" s="204">
        <v>0</v>
      </c>
      <c r="H24" s="204">
        <v>0</v>
      </c>
    </row>
    <row r="25" spans="1:8" s="23" customFormat="1" ht="14.25" customHeight="1">
      <c r="A25" s="97" t="s">
        <v>436</v>
      </c>
      <c r="B25" s="205">
        <v>0</v>
      </c>
      <c r="C25" s="205">
        <v>0</v>
      </c>
      <c r="D25" s="205">
        <v>0</v>
      </c>
      <c r="E25" s="205">
        <v>0</v>
      </c>
      <c r="F25" s="205">
        <v>0</v>
      </c>
      <c r="G25" s="204">
        <v>0</v>
      </c>
      <c r="H25" s="204">
        <v>0</v>
      </c>
    </row>
    <row r="26" spans="1:8">
      <c r="A26" s="67" t="s">
        <v>678</v>
      </c>
      <c r="B26" s="52"/>
      <c r="C26" s="52"/>
      <c r="D26" s="52"/>
      <c r="E26" s="52"/>
      <c r="F26" s="52"/>
      <c r="G26" s="52"/>
      <c r="H26" s="52"/>
    </row>
    <row r="27" spans="1:8" ht="17.25">
      <c r="A27" s="94" t="s">
        <v>3289</v>
      </c>
      <c r="B27" s="209">
        <v>0</v>
      </c>
      <c r="C27" s="209">
        <v>0</v>
      </c>
      <c r="D27" s="209">
        <v>0</v>
      </c>
      <c r="E27" s="209">
        <v>0</v>
      </c>
      <c r="F27" s="209">
        <v>0</v>
      </c>
      <c r="G27" s="211">
        <v>0</v>
      </c>
      <c r="H27" s="211">
        <v>0</v>
      </c>
    </row>
    <row r="28" spans="1:8" s="23" customFormat="1">
      <c r="A28" s="97" t="s">
        <v>437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6">
        <v>0</v>
      </c>
      <c r="H28" s="206">
        <v>0</v>
      </c>
    </row>
    <row r="29" spans="1:8" s="23" customFormat="1">
      <c r="A29" s="97" t="s">
        <v>438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6">
        <v>0</v>
      </c>
      <c r="H29" s="206">
        <v>0</v>
      </c>
    </row>
    <row r="30" spans="1:8" s="23" customFormat="1">
      <c r="A30" s="97" t="s">
        <v>439</v>
      </c>
      <c r="B30" s="207">
        <v>0</v>
      </c>
      <c r="C30" s="207">
        <v>0</v>
      </c>
      <c r="D30" s="207">
        <v>0</v>
      </c>
      <c r="E30" s="207">
        <v>0</v>
      </c>
      <c r="F30" s="207">
        <v>0</v>
      </c>
      <c r="G30" s="206">
        <v>0</v>
      </c>
      <c r="H30" s="206">
        <v>0</v>
      </c>
    </row>
    <row r="31" spans="1:8">
      <c r="A31" s="98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>
      <c r="A32" s="78"/>
    </row>
    <row r="33" spans="1:8" ht="12" customHeight="1">
      <c r="A33" s="288" t="s">
        <v>3292</v>
      </c>
      <c r="B33" s="288"/>
      <c r="C33" s="288"/>
      <c r="D33" s="288"/>
      <c r="E33" s="288"/>
      <c r="F33" s="288"/>
      <c r="G33" s="288"/>
      <c r="H33" s="288"/>
    </row>
    <row r="34" spans="1:8" ht="12" customHeight="1">
      <c r="A34" s="288"/>
      <c r="B34" s="288"/>
      <c r="C34" s="288"/>
      <c r="D34" s="288"/>
      <c r="E34" s="288"/>
      <c r="F34" s="288"/>
      <c r="G34" s="288"/>
      <c r="H34" s="288"/>
    </row>
    <row r="35" spans="1:8" ht="12" customHeight="1">
      <c r="A35" s="288"/>
      <c r="B35" s="288"/>
      <c r="C35" s="288"/>
      <c r="D35" s="288"/>
      <c r="E35" s="288"/>
      <c r="F35" s="288"/>
      <c r="G35" s="288"/>
      <c r="H35" s="288"/>
    </row>
    <row r="36" spans="1:8" ht="12" customHeight="1">
      <c r="A36" s="288"/>
      <c r="B36" s="288"/>
      <c r="C36" s="288"/>
      <c r="D36" s="288"/>
      <c r="E36" s="288"/>
      <c r="F36" s="288"/>
      <c r="G36" s="288"/>
      <c r="H36" s="288"/>
    </row>
    <row r="37" spans="1:8" ht="12" customHeight="1">
      <c r="A37" s="288"/>
      <c r="B37" s="288"/>
      <c r="C37" s="288"/>
      <c r="D37" s="288"/>
      <c r="E37" s="288"/>
      <c r="F37" s="288"/>
      <c r="G37" s="288"/>
      <c r="H37" s="288"/>
    </row>
    <row r="38" spans="1:8">
      <c r="A38" s="78"/>
    </row>
    <row r="39" spans="1:8" ht="30">
      <c r="A39" s="92" t="s">
        <v>139</v>
      </c>
      <c r="B39" s="92" t="s">
        <v>142</v>
      </c>
      <c r="C39" s="92" t="s">
        <v>143</v>
      </c>
      <c r="D39" s="92" t="s">
        <v>144</v>
      </c>
      <c r="E39" s="92" t="s">
        <v>140</v>
      </c>
      <c r="F39" s="43" t="s">
        <v>145</v>
      </c>
    </row>
    <row r="40" spans="1:8">
      <c r="A40" s="75"/>
      <c r="B40" s="5"/>
      <c r="C40" s="5"/>
      <c r="D40" s="5"/>
      <c r="E40" s="5"/>
      <c r="F40" s="5"/>
    </row>
    <row r="41" spans="1:8">
      <c r="A41" s="94" t="s">
        <v>141</v>
      </c>
      <c r="B41" s="211">
        <v>0</v>
      </c>
      <c r="C41" s="211">
        <v>0</v>
      </c>
      <c r="D41" s="211">
        <v>0</v>
      </c>
      <c r="E41" s="211">
        <v>0</v>
      </c>
      <c r="F41" s="211">
        <v>0</v>
      </c>
    </row>
    <row r="42" spans="1:8" s="23" customFormat="1">
      <c r="A42" s="97" t="s">
        <v>440</v>
      </c>
      <c r="B42" s="210">
        <v>0</v>
      </c>
      <c r="C42" s="210">
        <v>0</v>
      </c>
      <c r="D42" s="210">
        <v>0</v>
      </c>
      <c r="E42" s="210">
        <v>0</v>
      </c>
      <c r="F42" s="210">
        <v>0</v>
      </c>
    </row>
    <row r="43" spans="1:8" s="23" customFormat="1">
      <c r="A43" s="97" t="s">
        <v>441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</row>
    <row r="44" spans="1:8" s="23" customFormat="1">
      <c r="A44" s="97" t="s">
        <v>442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</row>
    <row r="45" spans="1:8">
      <c r="A45" s="19" t="s">
        <v>678</v>
      </c>
      <c r="B45" s="6"/>
      <c r="C45" s="6"/>
      <c r="D45" s="6"/>
      <c r="E45" s="6"/>
      <c r="F45" s="6"/>
    </row>
    <row r="47" spans="1:8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/>
  <cols>
    <col min="2" max="14" width="3" customWidth="1"/>
    <col min="15" max="15" width="27.85546875" customWidth="1"/>
  </cols>
  <sheetData>
    <row r="1" spans="1:22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12857142.880000001</v>
      </c>
      <c r="Q3" s="18">
        <f>'Formato 2'!C8</f>
        <v>1607142.84</v>
      </c>
      <c r="R3" s="18">
        <f>'Formato 2'!D8</f>
        <v>3214285.68</v>
      </c>
      <c r="S3" s="18">
        <f>'Formato 2'!E8</f>
        <v>0</v>
      </c>
      <c r="T3" s="18">
        <f>'Formato 2'!F8</f>
        <v>11250000.040000001</v>
      </c>
      <c r="U3" s="18">
        <f>'Formato 2'!G8</f>
        <v>877819.42</v>
      </c>
      <c r="V3" s="18">
        <f>'Formato 2'!H8</f>
        <v>0</v>
      </c>
    </row>
    <row r="4" spans="1:22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0</v>
      </c>
      <c r="Q4" s="18">
        <f>'Formato 2'!C9</f>
        <v>1607142.84</v>
      </c>
      <c r="R4" s="18">
        <f>'Formato 2'!D9</f>
        <v>1607142.84</v>
      </c>
      <c r="S4" s="18">
        <f>'Formato 2'!E9</f>
        <v>0</v>
      </c>
      <c r="T4" s="18">
        <f>'Formato 2'!F9</f>
        <v>0</v>
      </c>
      <c r="U4" s="18">
        <f>'Formato 2'!G9</f>
        <v>877819.42</v>
      </c>
      <c r="V4" s="18">
        <f>'Formato 2'!H9</f>
        <v>0</v>
      </c>
    </row>
    <row r="5" spans="1:22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0</v>
      </c>
      <c r="Q5" s="18">
        <f>'Formato 2'!C10</f>
        <v>1607142.84</v>
      </c>
      <c r="R5" s="18">
        <f>'Formato 2'!D10</f>
        <v>1607142.84</v>
      </c>
      <c r="S5" s="18">
        <f>'Formato 2'!E10</f>
        <v>0</v>
      </c>
      <c r="T5" s="18">
        <f>'Formato 2'!F10</f>
        <v>0</v>
      </c>
      <c r="U5" s="18">
        <f>'Formato 2'!G10</f>
        <v>877819.42</v>
      </c>
      <c r="V5" s="18">
        <f>'Formato 2'!H10</f>
        <v>0</v>
      </c>
    </row>
    <row r="6" spans="1:22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12857142.880000001</v>
      </c>
      <c r="Q8" s="18">
        <f>'Formato 2'!C13</f>
        <v>0</v>
      </c>
      <c r="R8" s="18">
        <f>'Formato 2'!D13</f>
        <v>1607142.84</v>
      </c>
      <c r="S8" s="18">
        <f>'Formato 2'!E13</f>
        <v>0</v>
      </c>
      <c r="T8" s="18">
        <f>'Formato 2'!F13</f>
        <v>11250000.040000001</v>
      </c>
      <c r="U8" s="18">
        <f>'Formato 2'!G13</f>
        <v>0</v>
      </c>
      <c r="V8" s="18">
        <f>'Formato 2'!H13</f>
        <v>0</v>
      </c>
    </row>
    <row r="9" spans="1:22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12857142.880000001</v>
      </c>
      <c r="Q9" s="18">
        <f>'Formato 2'!C14</f>
        <v>0</v>
      </c>
      <c r="R9" s="18">
        <f>'Formato 2'!D14</f>
        <v>1607142.84</v>
      </c>
      <c r="S9" s="18">
        <f>'Formato 2'!E14</f>
        <v>0</v>
      </c>
      <c r="T9" s="18">
        <f>'Formato 2'!F14</f>
        <v>11250000.040000001</v>
      </c>
      <c r="U9" s="18">
        <f>'Formato 2'!G14</f>
        <v>0</v>
      </c>
      <c r="V9" s="18">
        <f>'Formato 2'!H14</f>
        <v>0</v>
      </c>
    </row>
    <row r="10" spans="1:22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31659530.629999999</v>
      </c>
      <c r="Q12" s="18"/>
      <c r="R12" s="18"/>
      <c r="S12" s="18"/>
      <c r="T12" s="18">
        <f>'Formato 2'!F18</f>
        <v>85395944.859999999</v>
      </c>
      <c r="U12" s="18"/>
      <c r="V12" s="18"/>
    </row>
    <row r="13" spans="1:22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44516673.509999998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96645944.900000006</v>
      </c>
      <c r="U13" s="18">
        <f>'Formato 2'!G20</f>
        <v>877819.42</v>
      </c>
      <c r="V13" s="18">
        <f>'Formato 2'!H20</f>
        <v>0</v>
      </c>
    </row>
    <row r="14" spans="1:22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>
      <c r="A18" s="3"/>
    </row>
    <row r="19" spans="1:20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D15" sqref="D15"/>
    </sheetView>
  </sheetViews>
  <sheetFormatPr baseColWidth="10" defaultColWidth="0" defaultRowHeight="15" zeroHeight="1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9" customFormat="1" ht="37.5" customHeight="1">
      <c r="A1" s="287" t="s">
        <v>535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99"/>
    </row>
    <row r="2" spans="1:12">
      <c r="A2" s="275" t="str">
        <f>ENTE_PUBLICO_A</f>
        <v>Municipio de Valle de Santiago, Gto., Gobierno del Estado de Guanajuato (a)</v>
      </c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12">
      <c r="A3" s="278" t="s">
        <v>146</v>
      </c>
      <c r="B3" s="279"/>
      <c r="C3" s="279"/>
      <c r="D3" s="279"/>
      <c r="E3" s="279"/>
      <c r="F3" s="279"/>
      <c r="G3" s="279"/>
      <c r="H3" s="279"/>
      <c r="I3" s="279"/>
      <c r="J3" s="279"/>
      <c r="K3" s="280"/>
    </row>
    <row r="4" spans="1:12">
      <c r="A4" s="281" t="str">
        <f>TRIMESTRE</f>
        <v>Del 1 de enero al 31 de diciembre de 2020 (b)</v>
      </c>
      <c r="B4" s="282"/>
      <c r="C4" s="282"/>
      <c r="D4" s="282"/>
      <c r="E4" s="282"/>
      <c r="F4" s="282"/>
      <c r="G4" s="282"/>
      <c r="H4" s="282"/>
      <c r="I4" s="282"/>
      <c r="J4" s="282"/>
      <c r="K4" s="283"/>
    </row>
    <row r="5" spans="1:12">
      <c r="A5" s="278" t="s">
        <v>118</v>
      </c>
      <c r="B5" s="279"/>
      <c r="C5" s="279"/>
      <c r="D5" s="279"/>
      <c r="E5" s="279"/>
      <c r="F5" s="279"/>
      <c r="G5" s="279"/>
      <c r="H5" s="279"/>
      <c r="I5" s="279"/>
      <c r="J5" s="279"/>
      <c r="K5" s="280"/>
    </row>
    <row r="6" spans="1:12" ht="75">
      <c r="A6" s="43" t="s">
        <v>147</v>
      </c>
      <c r="B6" s="43" t="s">
        <v>148</v>
      </c>
      <c r="C6" s="43" t="s">
        <v>149</v>
      </c>
      <c r="D6" s="43" t="s">
        <v>150</v>
      </c>
      <c r="E6" s="43" t="s">
        <v>151</v>
      </c>
      <c r="F6" s="43" t="s">
        <v>152</v>
      </c>
      <c r="G6" s="43" t="s">
        <v>153</v>
      </c>
      <c r="H6" s="43" t="s">
        <v>154</v>
      </c>
      <c r="I6" s="116" t="str">
        <f>MONTO1</f>
        <v>Monto pagado de la inversión al 31 de diciembre de 2020 (k)</v>
      </c>
      <c r="J6" s="116" t="str">
        <f>MONTO2</f>
        <v>Monto pagado de la inversión actualizado al 31 de diciembre de 2020 (l)</v>
      </c>
      <c r="K6" s="116" t="str">
        <f>SALDO_PENDIENTE</f>
        <v>Saldo pendiente por pagar de la inversión al 31 de diciembre de 2020 (m = g – l)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37" t="s">
        <v>155</v>
      </c>
      <c r="B8" s="114"/>
      <c r="C8" s="114"/>
      <c r="D8" s="114"/>
      <c r="E8" s="193">
        <v>0</v>
      </c>
      <c r="F8" s="114"/>
      <c r="G8" s="193">
        <v>0</v>
      </c>
      <c r="H8" s="193">
        <v>0</v>
      </c>
      <c r="I8" s="193">
        <v>0</v>
      </c>
      <c r="J8" s="193">
        <v>0</v>
      </c>
      <c r="K8" s="193">
        <v>0</v>
      </c>
    </row>
    <row r="9" spans="1:12" s="23" customFormat="1">
      <c r="A9" s="102" t="s">
        <v>156</v>
      </c>
      <c r="B9" s="100"/>
      <c r="C9" s="100"/>
      <c r="D9" s="100"/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0</v>
      </c>
    </row>
    <row r="10" spans="1:12" s="23" customFormat="1">
      <c r="A10" s="102" t="s">
        <v>157</v>
      </c>
      <c r="B10" s="100"/>
      <c r="C10" s="100"/>
      <c r="D10" s="100"/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194">
        <v>0</v>
      </c>
    </row>
    <row r="11" spans="1:12" s="23" customFormat="1">
      <c r="A11" s="102" t="s">
        <v>158</v>
      </c>
      <c r="B11" s="100"/>
      <c r="C11" s="100"/>
      <c r="D11" s="100"/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194">
        <v>0</v>
      </c>
    </row>
    <row r="12" spans="1:12" s="23" customFormat="1">
      <c r="A12" s="102" t="s">
        <v>159</v>
      </c>
      <c r="B12" s="100"/>
      <c r="C12" s="100"/>
      <c r="D12" s="100"/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</row>
    <row r="13" spans="1:12">
      <c r="A13" s="103" t="s">
        <v>678</v>
      </c>
      <c r="B13" s="101"/>
      <c r="C13" s="101"/>
      <c r="D13" s="101"/>
      <c r="E13" s="52"/>
      <c r="F13" s="52"/>
      <c r="G13" s="52"/>
      <c r="H13" s="52"/>
      <c r="I13" s="52"/>
      <c r="J13" s="52"/>
      <c r="K13" s="52"/>
    </row>
    <row r="14" spans="1:12">
      <c r="A14" s="37" t="s">
        <v>160</v>
      </c>
      <c r="B14" s="114"/>
      <c r="C14" s="114"/>
      <c r="D14" s="114"/>
      <c r="E14" s="193">
        <v>0</v>
      </c>
      <c r="F14" s="114"/>
      <c r="G14" s="193">
        <v>0</v>
      </c>
      <c r="H14" s="193">
        <v>0</v>
      </c>
      <c r="I14" s="193">
        <v>0</v>
      </c>
      <c r="J14" s="193">
        <v>0</v>
      </c>
      <c r="K14" s="193">
        <v>0</v>
      </c>
    </row>
    <row r="15" spans="1:12" s="23" customFormat="1">
      <c r="A15" s="102" t="s">
        <v>161</v>
      </c>
      <c r="B15" s="100"/>
      <c r="C15" s="100"/>
      <c r="D15" s="100"/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</row>
    <row r="16" spans="1:12" s="23" customFormat="1">
      <c r="A16" s="102" t="s">
        <v>162</v>
      </c>
      <c r="B16" s="100"/>
      <c r="C16" s="100"/>
      <c r="D16" s="100"/>
      <c r="E16" s="194">
        <v>0</v>
      </c>
      <c r="F16" s="194">
        <v>0</v>
      </c>
      <c r="G16" s="194">
        <v>0</v>
      </c>
      <c r="H16" s="194">
        <v>0</v>
      </c>
      <c r="I16" s="194">
        <v>0</v>
      </c>
      <c r="J16" s="194">
        <v>0</v>
      </c>
      <c r="K16" s="194">
        <v>0</v>
      </c>
    </row>
    <row r="17" spans="1:11" s="23" customFormat="1">
      <c r="A17" s="102" t="s">
        <v>163</v>
      </c>
      <c r="B17" s="100"/>
      <c r="C17" s="100"/>
      <c r="D17" s="100"/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</row>
    <row r="18" spans="1:11" s="23" customFormat="1">
      <c r="A18" s="102" t="s">
        <v>164</v>
      </c>
      <c r="B18" s="100"/>
      <c r="C18" s="100"/>
      <c r="D18" s="100"/>
      <c r="E18" s="194">
        <v>0</v>
      </c>
      <c r="F18" s="194">
        <v>0</v>
      </c>
      <c r="G18" s="194">
        <v>0</v>
      </c>
      <c r="H18" s="194">
        <v>0</v>
      </c>
      <c r="I18" s="194">
        <v>0</v>
      </c>
      <c r="J18" s="194">
        <v>0</v>
      </c>
      <c r="K18" s="194">
        <v>0</v>
      </c>
    </row>
    <row r="19" spans="1:11">
      <c r="A19" s="103" t="s">
        <v>678</v>
      </c>
      <c r="B19" s="101"/>
      <c r="C19" s="101"/>
      <c r="D19" s="101"/>
      <c r="E19" s="52"/>
      <c r="F19" s="52"/>
      <c r="G19" s="52"/>
      <c r="H19" s="52"/>
      <c r="I19" s="52"/>
      <c r="J19" s="52"/>
      <c r="K19" s="52"/>
    </row>
    <row r="20" spans="1:11">
      <c r="A20" s="37" t="s">
        <v>165</v>
      </c>
      <c r="B20" s="114"/>
      <c r="C20" s="114"/>
      <c r="D20" s="114"/>
      <c r="E20" s="193">
        <v>0</v>
      </c>
      <c r="F20" s="114"/>
      <c r="G20" s="193">
        <v>0</v>
      </c>
      <c r="H20" s="193">
        <v>0</v>
      </c>
      <c r="I20" s="193">
        <v>0</v>
      </c>
      <c r="J20" s="193">
        <v>0</v>
      </c>
      <c r="K20" s="193">
        <v>0</v>
      </c>
    </row>
    <row r="21" spans="1:11">
      <c r="A21" s="56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</cp:lastModifiedBy>
  <cp:lastPrinted>2021-02-22T22:00:27Z</cp:lastPrinted>
  <dcterms:created xsi:type="dcterms:W3CDTF">2017-01-19T17:59:06Z</dcterms:created>
  <dcterms:modified xsi:type="dcterms:W3CDTF">2021-02-22T22:05:06Z</dcterms:modified>
</cp:coreProperties>
</file>