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Anual\Digital\"/>
    </mc:Choice>
  </mc:AlternateContent>
  <bookViews>
    <workbookView xWindow="0" yWindow="0" windowWidth="25800" windowHeight="1258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C103" i="7"/>
  <c r="B21" i="10"/>
  <c r="B28" i="10"/>
  <c r="B24" i="10"/>
  <c r="B37" i="9"/>
  <c r="G73" i="6"/>
  <c r="G75" i="6" s="1"/>
  <c r="G74" i="6"/>
  <c r="F54" i="6" l="1"/>
  <c r="E54" i="6"/>
  <c r="D54" i="6"/>
  <c r="C54" i="6"/>
  <c r="B54" i="6"/>
  <c r="G59" i="6"/>
  <c r="F59" i="6"/>
  <c r="E59" i="6"/>
  <c r="D59" i="6"/>
  <c r="C59" i="6"/>
  <c r="B59" i="6"/>
  <c r="G45" i="6"/>
  <c r="F45" i="6"/>
  <c r="E45" i="6"/>
  <c r="D45" i="6"/>
  <c r="C45" i="6"/>
  <c r="C65" i="6" s="1"/>
  <c r="B45" i="6"/>
  <c r="C37" i="6"/>
  <c r="D37" i="6"/>
  <c r="E37" i="6"/>
  <c r="F37" i="6"/>
  <c r="B37" i="6"/>
  <c r="C35" i="6"/>
  <c r="D35" i="6"/>
  <c r="E35" i="6"/>
  <c r="F35" i="6"/>
  <c r="B35" i="6"/>
  <c r="B28" i="6"/>
  <c r="B16" i="6"/>
  <c r="C55" i="5" l="1"/>
  <c r="B53" i="5"/>
  <c r="F10" i="3" l="1"/>
  <c r="F9" i="3" s="1"/>
  <c r="F14" i="3"/>
  <c r="F13" i="3" s="1"/>
  <c r="G9" i="3"/>
  <c r="F8" i="3" l="1"/>
  <c r="F20" i="3" s="1"/>
  <c r="C9" i="3"/>
  <c r="E9" i="2" l="1"/>
  <c r="B31" i="2"/>
  <c r="B9" i="2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C16" i="10"/>
  <c r="D16" i="10"/>
  <c r="E16" i="10"/>
  <c r="F16" i="10"/>
  <c r="B16" i="10"/>
  <c r="C12" i="10"/>
  <c r="D12" i="10"/>
  <c r="E12" i="10"/>
  <c r="E9" i="10" s="1"/>
  <c r="F12" i="10"/>
  <c r="C9" i="10"/>
  <c r="C21" i="10" l="1"/>
  <c r="D9" i="10"/>
  <c r="F9" i="10"/>
  <c r="B12" i="10" l="1"/>
  <c r="B9" i="10" s="1"/>
  <c r="B33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8" i="3" s="1"/>
  <c r="E13" i="3"/>
  <c r="E9" i="3"/>
  <c r="D13" i="3"/>
  <c r="D9" i="3"/>
  <c r="C13" i="3"/>
  <c r="B22" i="3"/>
  <c r="C58" i="8"/>
  <c r="D58" i="8"/>
  <c r="E58" i="8"/>
  <c r="F58" i="8"/>
  <c r="G58" i="8"/>
  <c r="B58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68" i="6"/>
  <c r="G67" i="6" s="1"/>
  <c r="G62" i="6"/>
  <c r="G63" i="6"/>
  <c r="G39" i="6"/>
  <c r="G38" i="6"/>
  <c r="G36" i="6"/>
  <c r="G35" i="6" s="1"/>
  <c r="G28" i="6"/>
  <c r="F75" i="6"/>
  <c r="F67" i="6"/>
  <c r="F28" i="6"/>
  <c r="F16" i="6"/>
  <c r="E75" i="6"/>
  <c r="E67" i="6"/>
  <c r="E28" i="6"/>
  <c r="E16" i="6"/>
  <c r="D75" i="6"/>
  <c r="D6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28" i="6"/>
  <c r="C16" i="6"/>
  <c r="B75" i="6"/>
  <c r="B67" i="6"/>
  <c r="D70" i="5"/>
  <c r="D68" i="5"/>
  <c r="D64" i="5"/>
  <c r="D63" i="5"/>
  <c r="C70" i="5"/>
  <c r="C72" i="5" s="1"/>
  <c r="C74" i="5" s="1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47" i="2" s="1"/>
  <c r="E59" i="2" s="1"/>
  <c r="F9" i="2"/>
  <c r="C60" i="2"/>
  <c r="B60" i="2"/>
  <c r="C41" i="2"/>
  <c r="B41" i="2"/>
  <c r="C38" i="2"/>
  <c r="D8" i="3" l="1"/>
  <c r="D20" i="3" s="1"/>
  <c r="D41" i="6"/>
  <c r="F79" i="8"/>
  <c r="F79" i="2"/>
  <c r="F47" i="2"/>
  <c r="F59" i="2" s="1"/>
  <c r="F81" i="2" s="1"/>
  <c r="G37" i="6"/>
  <c r="D9" i="7"/>
  <c r="C9" i="9"/>
  <c r="C41" i="6"/>
  <c r="D84" i="7"/>
  <c r="F41" i="6"/>
  <c r="E79" i="8"/>
  <c r="G146" i="7"/>
  <c r="E84" i="7"/>
  <c r="G71" i="7"/>
  <c r="C9" i="7"/>
  <c r="G28" i="7"/>
  <c r="E65" i="6"/>
  <c r="C70" i="6"/>
  <c r="F65" i="6"/>
  <c r="F70" i="6" s="1"/>
  <c r="E79" i="2"/>
  <c r="E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79" i="8"/>
  <c r="D79" i="8"/>
  <c r="C79" i="8"/>
  <c r="G79" i="8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65" i="6"/>
  <c r="G54" i="6"/>
  <c r="G65" i="6" s="1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D72" i="5"/>
  <c r="D74" i="5" s="1"/>
  <c r="J20" i="4"/>
  <c r="G20" i="4"/>
  <c r="H20" i="4"/>
  <c r="G20" i="3"/>
  <c r="F43" i="9"/>
  <c r="F9" i="9"/>
  <c r="E8" i="3"/>
  <c r="E20" i="3" s="1"/>
  <c r="B8" i="3"/>
  <c r="B20" i="3" s="1"/>
  <c r="G103" i="7"/>
  <c r="G85" i="7"/>
  <c r="G48" i="7"/>
  <c r="G10" i="7"/>
  <c r="F9" i="7"/>
  <c r="G16" i="6"/>
  <c r="G41" i="6" s="1"/>
  <c r="G70" i="6" s="1"/>
  <c r="D77" i="9" l="1"/>
  <c r="G9" i="7"/>
  <c r="G77" i="9"/>
  <c r="E77" i="9"/>
  <c r="F159" i="7"/>
  <c r="E159" i="7"/>
  <c r="B159" i="7"/>
  <c r="C159" i="7"/>
  <c r="B70" i="6"/>
  <c r="B77" i="9"/>
  <c r="F77" i="9"/>
  <c r="D159" i="7"/>
  <c r="G84" i="7"/>
  <c r="G159" i="7" s="1"/>
  <c r="G42" i="6"/>
  <c r="B38" i="2" l="1"/>
  <c r="C31" i="2"/>
  <c r="C25" i="2"/>
  <c r="B25" i="2"/>
  <c r="C17" i="2"/>
  <c r="B17" i="2"/>
  <c r="C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2" i="10"/>
  <c r="G9" i="10" s="1"/>
  <c r="G24" i="10"/>
  <c r="C32" i="11"/>
  <c r="G32" i="11"/>
  <c r="B32" i="11"/>
  <c r="F32" i="11"/>
  <c r="D32" i="11"/>
  <c r="E32" i="11"/>
  <c r="C8" i="12"/>
  <c r="C30" i="12" s="1"/>
  <c r="G21" i="10" l="1"/>
  <c r="G33" i="10" s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<sst xmlns="http://schemas.openxmlformats.org/spreadsheetml/2006/main" count="870" uniqueCount="610">
  <si>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</si>
  <si>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</si>
  <si>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</si>
  <si>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</si>
  <si>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</si>
  <si>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</si>
  <si>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</si>
  <si>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</si>
  <si>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</si>
  <si>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</si>
  <si>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</si>
  <si>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</si>
  <si>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</si>
  <si>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</si>
  <si>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</si>
  <si>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</si>
  <si>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</si>
  <si>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</si>
  <si>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</si>
  <si>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</si>
  <si>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</si>
  <si>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</si>
  <si>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</si>
  <si>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</si>
  <si>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</si>
  <si>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</si>
  <si>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</si>
  <si>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</si>
  <si>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</si>
  <si>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</si>
  <si>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</si>
  <si>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</si>
  <si>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</si>
  <si>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</si>
  <si>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</si>
  <si>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</si>
  <si>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</si>
  <si>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</si>
  <si>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</si>
  <si>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</si>
  <si>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</si>
  <si>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</si>
  <si>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</si>
  <si>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</si>
  <si>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</si>
  <si>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</si>
  <si>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</si>
  <si>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</si>
  <si>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</si>
  <si>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</si>
  <si>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</si>
  <si>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</si>
  <si>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</si>
  <si>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</si>
  <si>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</si>
  <si>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</si>
  <si>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</si>
  <si>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</si>
  <si>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</si>
  <si>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</si>
  <si>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</si>
  <si>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</si>
  <si>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</si>
  <si>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</si>
  <si>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</si>
  <si>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</si>
  <si>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</si>
  <si>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</si>
  <si>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</si>
  <si>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</si>
  <si>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</si>
  <si>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</si>
  <si>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</si>
  <si>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</si>
  <si>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</si>
  <si>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</si>
  <si>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</si>
  <si>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</si>
  <si>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</si>
  <si>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</si>
  <si>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</si>
  <si>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</si>
  <si>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</si>
  <si>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</si>
  <si>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</si>
  <si>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</si>
  <si>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</si>
  <si>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</si>
  <si>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</si>
  <si>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</si>
  <si>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</si>
  <si>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</si>
  <si>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</si>
  <si>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</si>
  <si>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</si>
  <si>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</si>
  <si>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</si>
  <si>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</si>
  <si>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</si>
  <si>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</si>
  <si>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</si>
  <si>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</si>
  <si>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</si>
  <si>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</si>
  <si>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</si>
  <si>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</si>
  <si>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</si>
  <si>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</si>
  <si>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</si>
  <si>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</si>
  <si>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</si>
  <si>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</si>
  <si>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</si>
  <si>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</si>
  <si>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</si>
  <si>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</si>
  <si>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</si>
  <si>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</si>
  <si>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</si>
  <si>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</si>
  <si>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</si>
  <si>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</si>
  <si>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</si>
  <si>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</si>
  <si>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</si>
  <si>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</si>
  <si>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</si>
  <si>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</si>
  <si>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</si>
  <si>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</si>
  <si>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</si>
  <si>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</si>
  <si>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</si>
  <si>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</si>
  <si>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</si>
  <si>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</si>
  <si>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</si>
  <si>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</si>
  <si>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</si>
  <si>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</si>
  <si>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</si>
  <si>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</si>
  <si>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</si>
  <si>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</si>
  <si>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</si>
  <si>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</si>
  <si>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</si>
  <si>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</si>
  <si>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</si>
  <si>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</si>
  <si>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</si>
  <si>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</si>
  <si>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</si>
  <si>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</si>
  <si>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</si>
  <si>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</si>
  <si>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</si>
  <si>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</si>
  <si>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</si>
  <si>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</si>
  <si>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</si>
  <si>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</si>
  <si>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</si>
  <si>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</si>
  <si>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</si>
  <si>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</si>
  <si>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</si>
  <si>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</si>
  <si>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</si>
  <si>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</si>
  <si>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</si>
  <si>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</si>
  <si>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</si>
  <si>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</si>
  <si>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</si>
  <si>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</si>
  <si>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</si>
  <si>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</si>
  <si>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</si>
  <si>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</si>
  <si>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</si>
  <si>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</si>
  <si>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</si>
  <si>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</si>
  <si>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</si>
  <si>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</si>
  <si>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</si>
  <si>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</si>
  <si>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</si>
  <si>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</si>
  <si>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</si>
  <si>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</si>
  <si>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</si>
  <si>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</si>
  <si>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</si>
  <si>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</si>
  <si>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</si>
  <si>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</si>
  <si>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</si>
  <si>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</si>
  <si>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</si>
  <si>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</si>
  <si>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</si>
  <si>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</si>
  <si>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</si>
  <si>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</si>
  <si>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</si>
  <si>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</si>
  <si>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</si>
  <si>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</si>
  <si>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</si>
  <si>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</si>
  <si>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</si>
  <si>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</si>
  <si>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</si>
  <si>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</si>
  <si>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</si>
  <si>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</si>
  <si>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</si>
  <si>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</si>
  <si>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</si>
  <si>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</si>
  <si>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</si>
  <si>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</si>
  <si>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</si>
  <si>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</si>
  <si>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</si>
  <si>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</si>
  <si>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</si>
  <si>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</si>
  <si>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</si>
  <si>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</si>
  <si>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</si>
  <si>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</si>
  <si>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</si>
  <si>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</si>
  <si>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</si>
  <si>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</si>
  <si>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</si>
  <si>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</si>
  <si>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</si>
  <si>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</si>
  <si>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</si>
  <si>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</si>
  <si>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</si>
  <si>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</si>
  <si>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</si>
  <si>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</si>
  <si>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</si>
  <si>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</si>
  <si>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</si>
  <si>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</si>
  <si>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</si>
  <si>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</si>
  <si>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</si>
  <si>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</si>
  <si>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</si>
  <si>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</si>
  <si>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</si>
  <si>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</si>
  <si>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</si>
  <si>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</si>
  <si>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</si>
  <si>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</si>
  <si>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</si>
  <si>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</si>
  <si>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</si>
  <si>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</si>
  <si>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</si>
  <si>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</si>
  <si>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</si>
  <si>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</si>
  <si>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</si>
  <si>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</si>
  <si>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</si>
  <si>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</si>
  <si>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</si>
  <si>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</si>
  <si>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</si>
  <si>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</si>
  <si>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</si>
  <si>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</si>
  <si>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</si>
  <si>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</si>
  <si>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</si>
  <si>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</si>
  <si>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</si>
  <si>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</si>
  <si>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</si>
  <si>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</si>
  <si>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</si>
  <si>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</si>
  <si>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</si>
  <si>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</si>
  <si>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</si>
  <si>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</si>
  <si>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</si>
  <si>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</si>
  <si>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</si>
  <si>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</si>
  <si>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</si>
  <si>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</si>
  <si>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</si>
  <si>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</si>
  <si>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</si>
  <si>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</si>
  <si>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</si>
  <si>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</si>
  <si>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</si>
  <si>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</si>
  <si>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</si>
  <si>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</si>
  <si>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</si>
  <si>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</si>
  <si>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</si>
  <si>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</si>
  <si>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</si>
  <si>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</si>
  <si>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</si>
  <si>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</si>
  <si>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</si>
  <si>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</si>
  <si>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</si>
  <si>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</si>
  <si>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</si>
  <si>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</si>
  <si>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</si>
  <si>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</si>
  <si>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</si>
  <si>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</si>
  <si>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</si>
  <si>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</si>
  <si>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</si>
  <si>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</si>
  <si>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</si>
  <si>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</si>
  <si>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</si>
  <si>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</si>
  <si>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</si>
  <si>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</si>
  <si>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</si>
  <si>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</si>
  <si>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</si>
  <si>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</si>
  <si>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</si>
  <si>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</si>
  <si>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</si>
  <si>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</si>
  <si>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</si>
  <si>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</si>
  <si>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</si>
  <si>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</si>
  <si>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</si>
  <si>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</si>
  <si>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</si>
  <si>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</si>
  <si>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</si>
  <si>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</si>
  <si>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</si>
  <si>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</si>
  <si>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</si>
  <si>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</si>
  <si>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</si>
  <si>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</si>
  <si>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</si>
  <si>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</si>
  <si>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</si>
  <si>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</si>
  <si>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</si>
  <si>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</si>
  <si>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</si>
  <si>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</si>
  <si>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</si>
  <si>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</si>
  <si>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</si>
  <si>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</si>
  <si>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</si>
  <si>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</si>
  <si>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</si>
  <si>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</si>
  <si>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</si>
  <si>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</si>
  <si>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</si>
  <si>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</si>
  <si>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</si>
  <si>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</si>
  <si>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</si>
  <si>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</si>
  <si>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</si>
  <si>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</si>
  <si>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</si>
  <si>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</si>
  <si>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</si>
  <si>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</si>
  <si>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</si>
  <si>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</si>
  <si>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</si>
  <si>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</si>
  <si>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</si>
  <si>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</si>
  <si>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</si>
  <si>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</si>
  <si>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</si>
  <si>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</si>
  <si>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</si>
  <si>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</si>
  <si>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</si>
  <si>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</si>
  <si>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</si>
  <si>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</si>
  <si>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</si>
  <si>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</si>
  <si>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</si>
  <si>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</si>
  <si>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</si>
  <si>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</si>
  <si>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</si>
  <si>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</si>
  <si>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</si>
  <si>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</si>
  <si>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</si>
  <si>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</si>
  <si>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</si>
  <si>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</si>
  <si>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</si>
  <si>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</si>
  <si>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</si>
  <si>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</si>
  <si>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</si>
  <si>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</si>
  <si>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</si>
  <si>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</si>
  <si>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</si>
  <si>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</si>
  <si>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</si>
  <si>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</si>
  <si>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</si>
  <si>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</si>
  <si>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</si>
  <si>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</si>
  <si>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</si>
  <si>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</si>
  <si>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</si>
  <si>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</si>
  <si>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</si>
  <si>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</si>
  <si>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</si>
  <si>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</si>
  <si>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</si>
  <si>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</si>
  <si>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</si>
  <si>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</si>
  <si>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</si>
  <si>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</si>
  <si>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</si>
  <si>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</si>
  <si>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</si>
  <si>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</si>
  <si>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</si>
  <si>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</si>
  <si>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</si>
  <si>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</si>
  <si>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</si>
  <si>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</si>
  <si>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</si>
  <si>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</si>
  <si>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</si>
  <si>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</si>
  <si>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</si>
  <si>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</si>
  <si>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</si>
  <si>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</si>
  <si>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</si>
  <si>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</si>
  <si>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</si>
  <si>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</si>
  <si>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</si>
  <si>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</si>
  <si>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</si>
  <si>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</si>
  <si>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</si>
  <si>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</si>
  <si>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</si>
  <si>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</si>
  <si>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</si>
  <si>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</si>
  <si>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</si>
  <si>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</si>
  <si>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</si>
  <si>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</si>
  <si>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</si>
  <si>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</si>
  <si>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</si>
  <si>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</si>
  <si>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</si>
  <si>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</si>
  <si>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</si>
  <si>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</si>
  <si>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</si>
  <si>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</si>
  <si>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</si>
  <si>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</si>
  <si>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</si>
  <si>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</si>
  <si>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</si>
  <si>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</si>
  <si>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</si>
  <si>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</si>
  <si>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</si>
  <si>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</si>
  <si>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</si>
  <si>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</si>
  <si>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</si>
  <si>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</si>
  <si>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</si>
  <si>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</si>
  <si>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</si>
  <si>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</si>
  <si>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</si>
  <si>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</si>
  <si>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</si>
  <si>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</si>
  <si>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</si>
  <si>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</si>
  <si>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</si>
  <si>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</si>
  <si>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</si>
  <si>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</si>
  <si>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</si>
  <si>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</si>
  <si>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</si>
  <si>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</si>
  <si>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</si>
  <si>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</si>
  <si>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</si>
  <si>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</si>
  <si>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</si>
  <si>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</si>
  <si>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</si>
  <si>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</si>
  <si>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</si>
  <si>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</si>
  <si>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</si>
  <si>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</si>
  <si>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</si>
  <si>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</si>
  <si>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</si>
  <si>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</si>
  <si>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</si>
  <si>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</si>
  <si>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</si>
  <si>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</si>
  <si>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</si>
  <si>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</si>
  <si>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</si>
  <si>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</si>
  <si>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</si>
  <si>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31 de Diciembre de 2023 (b)</t>
  </si>
  <si>
    <t>Del 1 de Enero al 31 de Diciembre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</si>
  <si>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</si>
  <si>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</si>
  <si>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</si>
  <si>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</si>
  <si>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</si>
  <si>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</si>
  <si>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</si>
  <si>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</si>
  <si>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</si>
  <si>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</si>
  <si>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</si>
  <si>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</si>
  <si>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</si>
  <si>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</si>
  <si>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</si>
  <si>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</si>
  <si>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</si>
  <si>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</si>
  <si>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</si>
  <si>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</si>
  <si>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</si>
  <si>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</si>
  <si>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</si>
  <si>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31111M420080200 TRANSITO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</si>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</sst>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0.0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</cellStyleXfs>
  <cellXfs count="27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0" applyNumberFormat="1" applyFon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166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166" fontId="1" fillId="3" borderId="14" xfId="5" applyNumberFormat="1" applyFont="1" applyFill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2" fontId="0" fillId="0" borderId="8" xfId="0" applyNumberFormat="1" applyBorder="1" applyAlignment="1" applyProtection="1">
      <alignment horizontal="right"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vertical="center"/>
      <protection locked="0"/>
    </xf>
    <xf numFmtId="166" fontId="1" fillId="0" borderId="8" xfId="5" applyNumberFormat="1" applyFont="1" applyFill="1" applyBorder="1" applyAlignment="1" applyProtection="1">
      <alignment vertical="center"/>
      <protection locked="0"/>
    </xf>
    <xf numFmtId="166" fontId="0" fillId="0" borderId="8" xfId="5" applyNumberFormat="1" applyFont="1" applyFill="1" applyBorder="1" applyAlignment="1" applyProtection="1">
      <alignment horizontal="right" vertical="center"/>
      <protection locked="0"/>
    </xf>
    <xf numFmtId="166" fontId="1" fillId="0" borderId="8" xfId="5" applyNumberFormat="1" applyFont="1" applyFill="1" applyBorder="1" applyAlignment="1" applyProtection="1">
      <alignment horizontal="right"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E47" sqref="E4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9" t="s">
        <v>0</v>
      </c>
      <c r="B1" s="240"/>
      <c r="C1" s="240"/>
      <c r="D1" s="240"/>
      <c r="E1" s="240"/>
      <c r="F1" s="241"/>
    </row>
    <row r="2" spans="1:6" ht="15" customHeight="1" x14ac:dyDescent="0.25">
      <c r="A2" s="112" t="s">
        <v>556</v>
      </c>
      <c r="B2" s="113"/>
      <c r="C2" s="113"/>
      <c r="D2" s="113"/>
      <c r="E2" s="113"/>
      <c r="F2" s="114"/>
    </row>
    <row r="3" spans="1:6" ht="15" customHeight="1" x14ac:dyDescent="0.25">
      <c r="A3" s="115" t="s">
        <v>1</v>
      </c>
      <c r="B3" s="116"/>
      <c r="C3" s="116"/>
      <c r="D3" s="116"/>
      <c r="E3" s="116"/>
      <c r="F3" s="117"/>
    </row>
    <row r="4" spans="1:6" ht="12.95" customHeight="1" x14ac:dyDescent="0.25">
      <c r="A4" s="115" t="s">
        <v>557</v>
      </c>
      <c r="B4" s="116"/>
      <c r="C4" s="116"/>
      <c r="D4" s="116"/>
      <c r="E4" s="116"/>
      <c r="F4" s="117"/>
    </row>
    <row r="5" spans="1:6" ht="12.95" customHeight="1" x14ac:dyDescent="0.25">
      <c r="A5" s="118" t="s">
        <v>2</v>
      </c>
      <c r="B5" s="119"/>
      <c r="C5" s="119"/>
      <c r="D5" s="119"/>
      <c r="E5" s="119"/>
      <c r="F5" s="120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48">
        <f>SUM(B10:B16)</f>
        <v>254102008.13</v>
      </c>
      <c r="C9" s="48">
        <f>SUM(C10:C16)</f>
        <v>105727433.74999999</v>
      </c>
      <c r="D9" s="47" t="s">
        <v>12</v>
      </c>
      <c r="E9" s="48">
        <f>SUM(E10:E18)</f>
        <v>37816690.100000001</v>
      </c>
      <c r="F9" s="48">
        <f>SUM(F10:F18)</f>
        <v>76654531.939999998</v>
      </c>
    </row>
    <row r="10" spans="1:6" x14ac:dyDescent="0.25">
      <c r="A10" s="49" t="s">
        <v>13</v>
      </c>
      <c r="B10" s="142">
        <v>0</v>
      </c>
      <c r="C10" s="145">
        <v>0</v>
      </c>
      <c r="D10" s="49" t="s">
        <v>14</v>
      </c>
      <c r="E10" s="149">
        <v>184289.19</v>
      </c>
      <c r="F10" s="149">
        <v>1854826.86</v>
      </c>
    </row>
    <row r="11" spans="1:6" x14ac:dyDescent="0.25">
      <c r="A11" s="49" t="s">
        <v>15</v>
      </c>
      <c r="B11" s="142">
        <v>21430020.23</v>
      </c>
      <c r="C11" s="145">
        <v>23453418.489999998</v>
      </c>
      <c r="D11" s="49" t="s">
        <v>16</v>
      </c>
      <c r="E11" s="149">
        <v>20348150.440000001</v>
      </c>
      <c r="F11" s="149">
        <v>2992078.48</v>
      </c>
    </row>
    <row r="12" spans="1:6" x14ac:dyDescent="0.25">
      <c r="A12" s="49" t="s">
        <v>17</v>
      </c>
      <c r="B12" s="142">
        <v>0</v>
      </c>
      <c r="C12" s="145">
        <v>0</v>
      </c>
      <c r="D12" s="49" t="s">
        <v>18</v>
      </c>
      <c r="E12" s="149">
        <v>3263949.19</v>
      </c>
      <c r="F12" s="149">
        <v>59796839.450000003</v>
      </c>
    </row>
    <row r="13" spans="1:6" x14ac:dyDescent="0.25">
      <c r="A13" s="49" t="s">
        <v>19</v>
      </c>
      <c r="B13" s="142">
        <v>232671987.90000001</v>
      </c>
      <c r="C13" s="145">
        <v>80224261.209999993</v>
      </c>
      <c r="D13" s="49" t="s">
        <v>20</v>
      </c>
      <c r="E13" s="149">
        <v>0</v>
      </c>
      <c r="F13" s="149">
        <v>0</v>
      </c>
    </row>
    <row r="14" spans="1:6" x14ac:dyDescent="0.25">
      <c r="A14" s="49" t="s">
        <v>21</v>
      </c>
      <c r="B14" s="142">
        <v>0</v>
      </c>
      <c r="C14" s="145">
        <v>2019861.7</v>
      </c>
      <c r="D14" s="49" t="s">
        <v>22</v>
      </c>
      <c r="E14" s="149">
        <v>516585.74</v>
      </c>
      <c r="F14" s="149">
        <v>3109469.25</v>
      </c>
    </row>
    <row r="15" spans="1:6" x14ac:dyDescent="0.25">
      <c r="A15" s="49" t="s">
        <v>23</v>
      </c>
      <c r="B15" s="142">
        <v>0</v>
      </c>
      <c r="C15" s="145">
        <v>29892.35</v>
      </c>
      <c r="D15" s="49" t="s">
        <v>24</v>
      </c>
      <c r="E15" s="149">
        <v>0</v>
      </c>
      <c r="F15" s="149">
        <v>0</v>
      </c>
    </row>
    <row r="16" spans="1:6" x14ac:dyDescent="0.25">
      <c r="A16" s="49" t="s">
        <v>25</v>
      </c>
      <c r="B16" s="142">
        <v>0</v>
      </c>
      <c r="C16" s="145">
        <v>0</v>
      </c>
      <c r="D16" s="49" t="s">
        <v>26</v>
      </c>
      <c r="E16" s="149">
        <v>7919168.4900000002</v>
      </c>
      <c r="F16" s="149">
        <v>6405580.0499999998</v>
      </c>
    </row>
    <row r="17" spans="1:6" x14ac:dyDescent="0.25">
      <c r="A17" s="47" t="s">
        <v>27</v>
      </c>
      <c r="B17" s="48">
        <f>SUM(B18:B24)</f>
        <v>6901471.1899999995</v>
      </c>
      <c r="C17" s="48">
        <f>SUM(C18:C24)</f>
        <v>6244656.6600000001</v>
      </c>
      <c r="D17" s="49" t="s">
        <v>28</v>
      </c>
      <c r="E17" s="149">
        <v>0</v>
      </c>
      <c r="F17" s="149">
        <v>0</v>
      </c>
    </row>
    <row r="18" spans="1:6" x14ac:dyDescent="0.25">
      <c r="A18" s="49" t="s">
        <v>29</v>
      </c>
      <c r="B18" s="143">
        <v>0</v>
      </c>
      <c r="C18" s="146">
        <v>0</v>
      </c>
      <c r="D18" s="49" t="s">
        <v>30</v>
      </c>
      <c r="E18" s="149">
        <v>5584547.0499999998</v>
      </c>
      <c r="F18" s="149">
        <v>2495737.85</v>
      </c>
    </row>
    <row r="19" spans="1:6" x14ac:dyDescent="0.25">
      <c r="A19" s="49" t="s">
        <v>31</v>
      </c>
      <c r="B19" s="143">
        <v>922580.98</v>
      </c>
      <c r="C19" s="146">
        <v>924067.34</v>
      </c>
      <c r="D19" s="47" t="s">
        <v>32</v>
      </c>
      <c r="E19" s="48">
        <f>SUM(E20:E22)</f>
        <v>0</v>
      </c>
      <c r="F19" s="48">
        <f>SUM(F20:F22)</f>
        <v>0</v>
      </c>
    </row>
    <row r="20" spans="1:6" x14ac:dyDescent="0.25">
      <c r="A20" s="49" t="s">
        <v>33</v>
      </c>
      <c r="B20" s="143">
        <v>369035.01</v>
      </c>
      <c r="C20" s="146">
        <v>207821.63</v>
      </c>
      <c r="D20" s="49" t="s">
        <v>34</v>
      </c>
      <c r="E20" s="48">
        <v>0</v>
      </c>
      <c r="F20" s="48">
        <v>0</v>
      </c>
    </row>
    <row r="21" spans="1:6" x14ac:dyDescent="0.25">
      <c r="A21" s="49" t="s">
        <v>35</v>
      </c>
      <c r="B21" s="143">
        <v>231951.77</v>
      </c>
      <c r="C21" s="146">
        <v>0</v>
      </c>
      <c r="D21" s="49" t="s">
        <v>36</v>
      </c>
      <c r="E21" s="48">
        <v>0</v>
      </c>
      <c r="F21" s="48">
        <v>0</v>
      </c>
    </row>
    <row r="22" spans="1:6" x14ac:dyDescent="0.25">
      <c r="A22" s="49" t="s">
        <v>37</v>
      </c>
      <c r="B22" s="143">
        <v>20870</v>
      </c>
      <c r="C22" s="146">
        <v>66285.63</v>
      </c>
      <c r="D22" s="49" t="s">
        <v>38</v>
      </c>
      <c r="E22" s="48">
        <v>0</v>
      </c>
      <c r="F22" s="48">
        <v>0</v>
      </c>
    </row>
    <row r="23" spans="1:6" x14ac:dyDescent="0.25">
      <c r="A23" s="49" t="s">
        <v>39</v>
      </c>
      <c r="B23" s="143">
        <v>0</v>
      </c>
      <c r="C23" s="146">
        <v>0</v>
      </c>
      <c r="D23" s="47" t="s">
        <v>40</v>
      </c>
      <c r="E23" s="48">
        <f>E24+E25</f>
        <v>0</v>
      </c>
      <c r="F23" s="48">
        <f>F24+F25</f>
        <v>0</v>
      </c>
    </row>
    <row r="24" spans="1:6" x14ac:dyDescent="0.25">
      <c r="A24" s="49" t="s">
        <v>41</v>
      </c>
      <c r="B24" s="143">
        <v>5357033.43</v>
      </c>
      <c r="C24" s="146">
        <v>5046482.0599999996</v>
      </c>
      <c r="D24" s="49" t="s">
        <v>42</v>
      </c>
      <c r="E24" s="48">
        <v>0</v>
      </c>
      <c r="F24" s="48">
        <v>0</v>
      </c>
    </row>
    <row r="25" spans="1:6" x14ac:dyDescent="0.25">
      <c r="A25" s="47" t="s">
        <v>43</v>
      </c>
      <c r="B25" s="48">
        <f>SUM(B26:B30)</f>
        <v>35832123.07</v>
      </c>
      <c r="C25" s="48">
        <f>SUM(C26:C30)</f>
        <v>22521893.48</v>
      </c>
      <c r="D25" s="49" t="s">
        <v>44</v>
      </c>
      <c r="E25" s="48">
        <v>0</v>
      </c>
      <c r="F25" s="48">
        <v>0</v>
      </c>
    </row>
    <row r="26" spans="1:6" x14ac:dyDescent="0.25">
      <c r="A26" s="49" t="s">
        <v>45</v>
      </c>
      <c r="B26" s="144">
        <v>256162.5</v>
      </c>
      <c r="C26" s="147">
        <v>600</v>
      </c>
      <c r="D26" s="47" t="s">
        <v>46</v>
      </c>
      <c r="E26" s="48">
        <v>0</v>
      </c>
      <c r="F26" s="48">
        <v>0</v>
      </c>
    </row>
    <row r="27" spans="1:6" x14ac:dyDescent="0.25">
      <c r="A27" s="49" t="s">
        <v>47</v>
      </c>
      <c r="B27" s="144">
        <v>0</v>
      </c>
      <c r="C27" s="147">
        <v>0</v>
      </c>
      <c r="D27" s="47" t="s">
        <v>48</v>
      </c>
      <c r="E27" s="48">
        <f>SUM(E28:E30)</f>
        <v>0</v>
      </c>
      <c r="F27" s="48">
        <f>SUM(F28:F30)</f>
        <v>0</v>
      </c>
    </row>
    <row r="28" spans="1:6" x14ac:dyDescent="0.25">
      <c r="A28" s="49" t="s">
        <v>49</v>
      </c>
      <c r="B28" s="144">
        <v>0</v>
      </c>
      <c r="C28" s="147">
        <v>0</v>
      </c>
      <c r="D28" s="49" t="s">
        <v>50</v>
      </c>
      <c r="E28" s="48">
        <v>0</v>
      </c>
      <c r="F28" s="48">
        <v>0</v>
      </c>
    </row>
    <row r="29" spans="1:6" x14ac:dyDescent="0.25">
      <c r="A29" s="49" t="s">
        <v>51</v>
      </c>
      <c r="B29" s="144">
        <v>35575960.57</v>
      </c>
      <c r="C29" s="147">
        <v>22521293.48</v>
      </c>
      <c r="D29" s="49" t="s">
        <v>52</v>
      </c>
      <c r="E29" s="48">
        <v>0</v>
      </c>
      <c r="F29" s="48">
        <v>0</v>
      </c>
    </row>
    <row r="30" spans="1:6" x14ac:dyDescent="0.25">
      <c r="A30" s="49" t="s">
        <v>53</v>
      </c>
      <c r="B30" s="144">
        <v>0</v>
      </c>
      <c r="C30" s="147">
        <v>0</v>
      </c>
      <c r="D30" s="49" t="s">
        <v>54</v>
      </c>
      <c r="E30" s="48">
        <v>0</v>
      </c>
      <c r="F30" s="48">
        <v>0</v>
      </c>
    </row>
    <row r="31" spans="1:6" x14ac:dyDescent="0.25">
      <c r="A31" s="47" t="s">
        <v>55</v>
      </c>
      <c r="B31" s="48">
        <f>SUM(B32:B36)</f>
        <v>0</v>
      </c>
      <c r="C31" s="48">
        <f>SUM(C32:C36)</f>
        <v>0</v>
      </c>
      <c r="D31" s="47" t="s">
        <v>56</v>
      </c>
      <c r="E31" s="48">
        <f>SUM(E32:E37)</f>
        <v>0</v>
      </c>
      <c r="F31" s="48">
        <f>SUM(F32:F37)</f>
        <v>0</v>
      </c>
    </row>
    <row r="32" spans="1:6" x14ac:dyDescent="0.25">
      <c r="A32" s="49" t="s">
        <v>57</v>
      </c>
      <c r="B32" s="48">
        <v>0</v>
      </c>
      <c r="C32" s="48">
        <v>0</v>
      </c>
      <c r="D32" s="49" t="s">
        <v>58</v>
      </c>
      <c r="E32" s="48">
        <v>0</v>
      </c>
      <c r="F32" s="48">
        <v>0</v>
      </c>
    </row>
    <row r="33" spans="1:6" ht="14.45" customHeight="1" x14ac:dyDescent="0.25">
      <c r="A33" s="49" t="s">
        <v>59</v>
      </c>
      <c r="B33" s="48">
        <v>0</v>
      </c>
      <c r="C33" s="48">
        <v>0</v>
      </c>
      <c r="D33" s="49" t="s">
        <v>60</v>
      </c>
      <c r="E33" s="48">
        <v>0</v>
      </c>
      <c r="F33" s="48">
        <v>0</v>
      </c>
    </row>
    <row r="34" spans="1:6" ht="14.45" customHeight="1" x14ac:dyDescent="0.25">
      <c r="A34" s="49" t="s">
        <v>61</v>
      </c>
      <c r="B34" s="48">
        <v>0</v>
      </c>
      <c r="C34" s="48">
        <v>0</v>
      </c>
      <c r="D34" s="49" t="s">
        <v>62</v>
      </c>
      <c r="E34" s="48">
        <v>0</v>
      </c>
      <c r="F34" s="48">
        <v>0</v>
      </c>
    </row>
    <row r="35" spans="1:6" ht="14.45" customHeight="1" x14ac:dyDescent="0.25">
      <c r="A35" s="49" t="s">
        <v>63</v>
      </c>
      <c r="B35" s="48">
        <v>0</v>
      </c>
      <c r="C35" s="48">
        <v>0</v>
      </c>
      <c r="D35" s="49" t="s">
        <v>64</v>
      </c>
      <c r="E35" s="48">
        <v>0</v>
      </c>
      <c r="F35" s="48">
        <v>0</v>
      </c>
    </row>
    <row r="36" spans="1:6" ht="14.45" customHeight="1" x14ac:dyDescent="0.25">
      <c r="A36" s="49" t="s">
        <v>65</v>
      </c>
      <c r="B36" s="48">
        <v>0</v>
      </c>
      <c r="C36" s="48">
        <v>0</v>
      </c>
      <c r="D36" s="49" t="s">
        <v>66</v>
      </c>
      <c r="E36" s="48">
        <v>0</v>
      </c>
      <c r="F36" s="48">
        <v>0</v>
      </c>
    </row>
    <row r="37" spans="1:6" ht="14.45" customHeight="1" x14ac:dyDescent="0.25">
      <c r="A37" s="47" t="s">
        <v>67</v>
      </c>
      <c r="B37" s="48">
        <v>0</v>
      </c>
      <c r="C37" s="48">
        <v>0</v>
      </c>
      <c r="D37" s="49" t="s">
        <v>68</v>
      </c>
      <c r="E37" s="48">
        <v>0</v>
      </c>
      <c r="F37" s="48">
        <v>0</v>
      </c>
    </row>
    <row r="38" spans="1:6" x14ac:dyDescent="0.25">
      <c r="A38" s="47" t="s">
        <v>69</v>
      </c>
      <c r="B38" s="48">
        <f>SUM(B39:B40)</f>
        <v>0</v>
      </c>
      <c r="C38" s="48">
        <f>SUM(C39:C40)</f>
        <v>0</v>
      </c>
      <c r="D38" s="47" t="s">
        <v>70</v>
      </c>
      <c r="E38" s="48">
        <f>SUM(E39:E41)</f>
        <v>0</v>
      </c>
      <c r="F38" s="48">
        <f>SUM(F39:F41)</f>
        <v>0</v>
      </c>
    </row>
    <row r="39" spans="1:6" x14ac:dyDescent="0.25">
      <c r="A39" s="49" t="s">
        <v>71</v>
      </c>
      <c r="B39" s="48">
        <v>0</v>
      </c>
      <c r="C39" s="48">
        <v>0</v>
      </c>
      <c r="D39" s="49" t="s">
        <v>72</v>
      </c>
      <c r="E39" s="48">
        <v>0</v>
      </c>
      <c r="F39" s="48">
        <v>0</v>
      </c>
    </row>
    <row r="40" spans="1:6" x14ac:dyDescent="0.25">
      <c r="A40" s="49" t="s">
        <v>73</v>
      </c>
      <c r="B40" s="48">
        <v>0</v>
      </c>
      <c r="C40" s="48">
        <v>0</v>
      </c>
      <c r="D40" s="49" t="s">
        <v>74</v>
      </c>
      <c r="E40" s="48">
        <v>0</v>
      </c>
      <c r="F40" s="48">
        <v>0</v>
      </c>
    </row>
    <row r="41" spans="1:6" x14ac:dyDescent="0.25">
      <c r="A41" s="47" t="s">
        <v>75</v>
      </c>
      <c r="B41" s="48">
        <f>SUM(B42:B45)</f>
        <v>0</v>
      </c>
      <c r="C41" s="48">
        <f>SUM(C42:C45)</f>
        <v>0</v>
      </c>
      <c r="D41" s="49" t="s">
        <v>76</v>
      </c>
      <c r="E41" s="48">
        <v>0</v>
      </c>
      <c r="F41" s="48">
        <v>0</v>
      </c>
    </row>
    <row r="42" spans="1:6" x14ac:dyDescent="0.25">
      <c r="A42" s="49" t="s">
        <v>77</v>
      </c>
      <c r="B42" s="48">
        <v>0</v>
      </c>
      <c r="C42" s="48">
        <v>0</v>
      </c>
      <c r="D42" s="47" t="s">
        <v>78</v>
      </c>
      <c r="E42" s="48">
        <f>SUM(E43:E45)</f>
        <v>117954.52</v>
      </c>
      <c r="F42" s="48">
        <f>SUM(F43:F45)</f>
        <v>73141.17</v>
      </c>
    </row>
    <row r="43" spans="1:6" x14ac:dyDescent="0.25">
      <c r="A43" s="49" t="s">
        <v>79</v>
      </c>
      <c r="B43" s="48">
        <v>0</v>
      </c>
      <c r="C43" s="48">
        <v>0</v>
      </c>
      <c r="D43" s="49" t="s">
        <v>80</v>
      </c>
      <c r="E43" s="150">
        <v>117954.52</v>
      </c>
      <c r="F43" s="150">
        <v>73141.17</v>
      </c>
    </row>
    <row r="44" spans="1:6" x14ac:dyDescent="0.25">
      <c r="A44" s="49" t="s">
        <v>81</v>
      </c>
      <c r="B44" s="48">
        <v>0</v>
      </c>
      <c r="C44" s="48">
        <v>0</v>
      </c>
      <c r="D44" s="49" t="s">
        <v>82</v>
      </c>
      <c r="E44" s="48">
        <v>0</v>
      </c>
      <c r="F44" s="48">
        <v>0</v>
      </c>
    </row>
    <row r="45" spans="1:6" x14ac:dyDescent="0.25">
      <c r="A45" s="49" t="s">
        <v>83</v>
      </c>
      <c r="B45" s="48">
        <v>0</v>
      </c>
      <c r="C45" s="48">
        <v>0</v>
      </c>
      <c r="D45" s="49" t="s">
        <v>84</v>
      </c>
      <c r="E45" s="48">
        <v>0</v>
      </c>
      <c r="F45" s="48">
        <v>0</v>
      </c>
    </row>
    <row r="46" spans="1:6" x14ac:dyDescent="0.25">
      <c r="A46" s="46"/>
      <c r="B46" s="50"/>
      <c r="C46" s="50"/>
      <c r="D46" s="46"/>
      <c r="E46" s="50"/>
      <c r="F46" s="50"/>
    </row>
    <row r="47" spans="1:6" x14ac:dyDescent="0.25">
      <c r="A47" s="3" t="s">
        <v>85</v>
      </c>
      <c r="B47" s="4">
        <f>B9+B17+B25+B31+B37+B38+B41</f>
        <v>296835602.38999999</v>
      </c>
      <c r="C47" s="4">
        <f>C9+C17+C25+C31+C37+C38+C41</f>
        <v>134493983.88999999</v>
      </c>
      <c r="D47" s="2" t="s">
        <v>86</v>
      </c>
      <c r="E47" s="4">
        <f>E9+E19+E23+E26+E27+E31+E38+E42</f>
        <v>37934644.620000005</v>
      </c>
      <c r="F47" s="4">
        <f>F9+F19+F23+F26+F27+F31+F38+F42</f>
        <v>76727673.109999999</v>
      </c>
    </row>
    <row r="48" spans="1:6" x14ac:dyDescent="0.25">
      <c r="A48" s="46"/>
      <c r="B48" s="50"/>
      <c r="C48" s="50"/>
      <c r="D48" s="46"/>
      <c r="E48" s="50"/>
      <c r="F48" s="50"/>
    </row>
    <row r="49" spans="1:6" x14ac:dyDescent="0.25">
      <c r="A49" s="2" t="s">
        <v>87</v>
      </c>
      <c r="B49" s="50"/>
      <c r="C49" s="50"/>
      <c r="D49" s="2" t="s">
        <v>88</v>
      </c>
      <c r="E49" s="50"/>
      <c r="F49" s="50"/>
    </row>
    <row r="50" spans="1:6" x14ac:dyDescent="0.25">
      <c r="A50" s="47" t="s">
        <v>89</v>
      </c>
      <c r="B50" s="48">
        <v>0</v>
      </c>
      <c r="C50" s="48">
        <v>0</v>
      </c>
      <c r="D50" s="47" t="s">
        <v>90</v>
      </c>
      <c r="E50" s="48">
        <v>0</v>
      </c>
      <c r="F50" s="48">
        <v>0</v>
      </c>
    </row>
    <row r="51" spans="1:6" x14ac:dyDescent="0.25">
      <c r="A51" s="47" t="s">
        <v>91</v>
      </c>
      <c r="B51" s="48">
        <v>0</v>
      </c>
      <c r="C51" s="48">
        <v>0</v>
      </c>
      <c r="D51" s="47" t="s">
        <v>92</v>
      </c>
      <c r="E51" s="48">
        <v>0</v>
      </c>
      <c r="F51" s="48">
        <v>0</v>
      </c>
    </row>
    <row r="52" spans="1:6" x14ac:dyDescent="0.25">
      <c r="A52" s="47" t="s">
        <v>93</v>
      </c>
      <c r="B52" s="148">
        <v>167629941.66999999</v>
      </c>
      <c r="C52" s="148">
        <v>190758126.06999999</v>
      </c>
      <c r="D52" s="47" t="s">
        <v>94</v>
      </c>
      <c r="E52" s="151">
        <v>6428571.5199999996</v>
      </c>
      <c r="F52" s="151">
        <v>8035714.3600000003</v>
      </c>
    </row>
    <row r="53" spans="1:6" x14ac:dyDescent="0.25">
      <c r="A53" s="47" t="s">
        <v>95</v>
      </c>
      <c r="B53" s="148">
        <v>111651286.31</v>
      </c>
      <c r="C53" s="148">
        <v>85769425.370000005</v>
      </c>
      <c r="D53" s="47" t="s">
        <v>96</v>
      </c>
      <c r="E53" s="48">
        <v>0</v>
      </c>
      <c r="F53" s="48">
        <v>0</v>
      </c>
    </row>
    <row r="54" spans="1:6" x14ac:dyDescent="0.25">
      <c r="A54" s="47" t="s">
        <v>97</v>
      </c>
      <c r="B54" s="148">
        <v>135966.14000000001</v>
      </c>
      <c r="C54" s="148">
        <v>135966.14000000001</v>
      </c>
      <c r="D54" s="47" t="s">
        <v>98</v>
      </c>
      <c r="E54" s="48">
        <v>0</v>
      </c>
      <c r="F54" s="48">
        <v>0</v>
      </c>
    </row>
    <row r="55" spans="1:6" x14ac:dyDescent="0.25">
      <c r="A55" s="47" t="s">
        <v>99</v>
      </c>
      <c r="B55" s="148">
        <v>-58766444.57</v>
      </c>
      <c r="C55" s="148">
        <v>-52005349.299999997</v>
      </c>
      <c r="D55" s="51" t="s">
        <v>100</v>
      </c>
      <c r="E55" s="48">
        <v>0</v>
      </c>
      <c r="F55" s="48">
        <v>0</v>
      </c>
    </row>
    <row r="56" spans="1:6" x14ac:dyDescent="0.25">
      <c r="A56" s="47" t="s">
        <v>101</v>
      </c>
      <c r="B56" s="148">
        <v>1176759.67</v>
      </c>
      <c r="C56" s="148">
        <v>1176759.67</v>
      </c>
      <c r="D56" s="46"/>
      <c r="E56" s="50"/>
      <c r="F56" s="50"/>
    </row>
    <row r="57" spans="1:6" x14ac:dyDescent="0.25">
      <c r="A57" s="47" t="s">
        <v>102</v>
      </c>
      <c r="B57" s="48">
        <v>0</v>
      </c>
      <c r="C57" s="48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47" t="s">
        <v>104</v>
      </c>
      <c r="B58" s="48">
        <v>0</v>
      </c>
      <c r="C58" s="48">
        <v>0</v>
      </c>
      <c r="D58" s="46"/>
      <c r="E58" s="50"/>
      <c r="F58" s="50"/>
    </row>
    <row r="59" spans="1:6" x14ac:dyDescent="0.25">
      <c r="A59" s="46"/>
      <c r="B59" s="50"/>
      <c r="C59" s="50"/>
      <c r="D59" s="2" t="s">
        <v>105</v>
      </c>
      <c r="E59" s="4">
        <f>E47+E57</f>
        <v>44363216.140000001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221827509.22</v>
      </c>
      <c r="C60" s="4">
        <f>SUM(C50:C58)</f>
        <v>225834927.94999996</v>
      </c>
      <c r="D60" s="46"/>
      <c r="E60" s="50"/>
      <c r="F60" s="50"/>
    </row>
    <row r="61" spans="1:6" x14ac:dyDescent="0.25">
      <c r="A61" s="46"/>
      <c r="B61" s="50"/>
      <c r="C61" s="50"/>
      <c r="D61" s="52" t="s">
        <v>107</v>
      </c>
      <c r="E61" s="50"/>
      <c r="F61" s="50"/>
    </row>
    <row r="62" spans="1:6" x14ac:dyDescent="0.25">
      <c r="A62" s="3" t="s">
        <v>108</v>
      </c>
      <c r="B62" s="4">
        <f>SUM(B47+B60)</f>
        <v>518663111.61000001</v>
      </c>
      <c r="C62" s="4">
        <f>SUM(C47+C60)</f>
        <v>360328911.83999991</v>
      </c>
      <c r="D62" s="46"/>
      <c r="E62" s="50"/>
      <c r="F62" s="50"/>
    </row>
    <row r="63" spans="1:6" x14ac:dyDescent="0.25">
      <c r="A63" s="46"/>
      <c r="B63" s="46"/>
      <c r="C63" s="46"/>
      <c r="D63" s="53" t="s">
        <v>109</v>
      </c>
      <c r="E63" s="48">
        <f>SUM(E64:E66)</f>
        <v>23319492.919999998</v>
      </c>
      <c r="F63" s="48">
        <f>SUM(F64:F66)</f>
        <v>23319492.919999998</v>
      </c>
    </row>
    <row r="64" spans="1:6" x14ac:dyDescent="0.25">
      <c r="A64" s="46"/>
      <c r="B64" s="46"/>
      <c r="C64" s="46"/>
      <c r="D64" s="47" t="s">
        <v>110</v>
      </c>
      <c r="E64" s="152">
        <v>22266596.239999998</v>
      </c>
      <c r="F64" s="152">
        <v>22266596.239999998</v>
      </c>
    </row>
    <row r="65" spans="1:6" x14ac:dyDescent="0.25">
      <c r="A65" s="46"/>
      <c r="B65" s="46"/>
      <c r="C65" s="46"/>
      <c r="D65" s="51" t="s">
        <v>111</v>
      </c>
      <c r="E65" s="152">
        <v>1052896.68</v>
      </c>
      <c r="F65" s="152">
        <v>1052896.68</v>
      </c>
    </row>
    <row r="66" spans="1:6" x14ac:dyDescent="0.25">
      <c r="A66" s="46"/>
      <c r="B66" s="46"/>
      <c r="C66" s="46"/>
      <c r="D66" s="47" t="s">
        <v>112</v>
      </c>
      <c r="E66" s="152">
        <v>0</v>
      </c>
      <c r="F66" s="152">
        <v>0</v>
      </c>
    </row>
    <row r="67" spans="1:6" x14ac:dyDescent="0.25">
      <c r="A67" s="46"/>
      <c r="B67" s="46"/>
      <c r="C67" s="46"/>
      <c r="D67" s="46"/>
      <c r="E67" s="50"/>
      <c r="F67" s="50"/>
    </row>
    <row r="68" spans="1:6" x14ac:dyDescent="0.25">
      <c r="A68" s="46"/>
      <c r="B68" s="46"/>
      <c r="C68" s="46"/>
      <c r="D68" s="53" t="s">
        <v>113</v>
      </c>
      <c r="E68" s="48">
        <f>SUM(E69:E73)</f>
        <v>450980402.55000001</v>
      </c>
      <c r="F68" s="48">
        <f>SUM(F69:F73)</f>
        <v>252246031.45000002</v>
      </c>
    </row>
    <row r="69" spans="1:6" x14ac:dyDescent="0.25">
      <c r="A69" s="54"/>
      <c r="B69" s="46"/>
      <c r="C69" s="46"/>
      <c r="D69" s="47" t="s">
        <v>114</v>
      </c>
      <c r="E69" s="153">
        <v>276017758.62</v>
      </c>
      <c r="F69" s="153">
        <v>99327316.439999998</v>
      </c>
    </row>
    <row r="70" spans="1:6" x14ac:dyDescent="0.25">
      <c r="A70" s="54"/>
      <c r="B70" s="46"/>
      <c r="C70" s="46"/>
      <c r="D70" s="47" t="s">
        <v>115</v>
      </c>
      <c r="E70" s="153">
        <v>174895532.63</v>
      </c>
      <c r="F70" s="153">
        <v>152851603.71000001</v>
      </c>
    </row>
    <row r="71" spans="1:6" x14ac:dyDescent="0.25">
      <c r="A71" s="54"/>
      <c r="B71" s="46"/>
      <c r="C71" s="46"/>
      <c r="D71" s="47" t="s">
        <v>116</v>
      </c>
      <c r="E71" s="153">
        <v>0</v>
      </c>
      <c r="F71" s="153">
        <v>0</v>
      </c>
    </row>
    <row r="72" spans="1:6" x14ac:dyDescent="0.25">
      <c r="A72" s="54"/>
      <c r="B72" s="46"/>
      <c r="C72" s="46"/>
      <c r="D72" s="47" t="s">
        <v>117</v>
      </c>
      <c r="E72" s="153">
        <v>0</v>
      </c>
      <c r="F72" s="153">
        <v>0</v>
      </c>
    </row>
    <row r="73" spans="1:6" x14ac:dyDescent="0.25">
      <c r="A73" s="54"/>
      <c r="B73" s="46"/>
      <c r="C73" s="46"/>
      <c r="D73" s="47" t="s">
        <v>118</v>
      </c>
      <c r="E73" s="153">
        <v>67111.3</v>
      </c>
      <c r="F73" s="153">
        <v>67111.3</v>
      </c>
    </row>
    <row r="74" spans="1:6" x14ac:dyDescent="0.25">
      <c r="A74" s="54"/>
      <c r="B74" s="46"/>
      <c r="C74" s="46"/>
      <c r="D74" s="46"/>
      <c r="E74" s="50"/>
      <c r="F74" s="50"/>
    </row>
    <row r="75" spans="1:6" x14ac:dyDescent="0.25">
      <c r="A75" s="54"/>
      <c r="B75" s="46"/>
      <c r="C75" s="46"/>
      <c r="D75" s="53" t="s">
        <v>119</v>
      </c>
      <c r="E75" s="48">
        <f>E76+E77</f>
        <v>0</v>
      </c>
      <c r="F75" s="48">
        <f>F76+F77</f>
        <v>0</v>
      </c>
    </row>
    <row r="76" spans="1:6" x14ac:dyDescent="0.25">
      <c r="A76" s="54"/>
      <c r="B76" s="46"/>
      <c r="C76" s="46"/>
      <c r="D76" s="47" t="s">
        <v>120</v>
      </c>
      <c r="E76" s="48">
        <v>0</v>
      </c>
      <c r="F76" s="48">
        <v>0</v>
      </c>
    </row>
    <row r="77" spans="1:6" x14ac:dyDescent="0.25">
      <c r="A77" s="54"/>
      <c r="B77" s="46"/>
      <c r="C77" s="46"/>
      <c r="D77" s="47" t="s">
        <v>121</v>
      </c>
      <c r="E77" s="48">
        <v>0</v>
      </c>
      <c r="F77" s="48">
        <v>0</v>
      </c>
    </row>
    <row r="78" spans="1:6" x14ac:dyDescent="0.25">
      <c r="A78" s="54"/>
      <c r="B78" s="46"/>
      <c r="C78" s="46"/>
      <c r="D78" s="46"/>
      <c r="E78" s="50"/>
      <c r="F78" s="50"/>
    </row>
    <row r="79" spans="1:6" x14ac:dyDescent="0.25">
      <c r="A79" s="54"/>
      <c r="B79" s="46"/>
      <c r="C79" s="46"/>
      <c r="D79" s="2" t="s">
        <v>122</v>
      </c>
      <c r="E79" s="4">
        <f>E63+E68+E75</f>
        <v>474299895.47000003</v>
      </c>
      <c r="F79" s="4">
        <f>F63+F68+F75</f>
        <v>275565524.37</v>
      </c>
    </row>
    <row r="80" spans="1:6" x14ac:dyDescent="0.25">
      <c r="A80" s="54"/>
      <c r="B80" s="46"/>
      <c r="C80" s="46"/>
      <c r="D80" s="46"/>
      <c r="E80" s="50"/>
      <c r="F80" s="50"/>
    </row>
    <row r="81" spans="1:6" x14ac:dyDescent="0.25">
      <c r="A81" s="54"/>
      <c r="B81" s="46"/>
      <c r="C81" s="46"/>
      <c r="D81" s="2" t="s">
        <v>123</v>
      </c>
      <c r="E81" s="4">
        <f>E59+E79</f>
        <v>518663111.61000001</v>
      </c>
      <c r="F81" s="4">
        <f>F59+F79</f>
        <v>360328911.84000003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7:C17 F9 B48:C51 C9 B25:C25 B32:C46 C31 B57:C62 E19:F42 E44:F46 E48:F51 F47 E53:F58 E60:F63 F59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262" t="s">
        <v>445</v>
      </c>
      <c r="B1" s="262"/>
      <c r="C1" s="262"/>
      <c r="D1" s="262"/>
      <c r="E1" s="262"/>
      <c r="F1" s="262"/>
      <c r="G1" s="262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33" t="s">
        <v>446</v>
      </c>
      <c r="B3" s="134"/>
      <c r="C3" s="134"/>
      <c r="D3" s="134"/>
      <c r="E3" s="134"/>
      <c r="F3" s="134"/>
      <c r="G3" s="135"/>
    </row>
    <row r="4" spans="1:7" x14ac:dyDescent="0.25">
      <c r="A4" s="133" t="s">
        <v>2</v>
      </c>
      <c r="B4" s="134"/>
      <c r="C4" s="134"/>
      <c r="D4" s="134"/>
      <c r="E4" s="134"/>
      <c r="F4" s="134"/>
      <c r="G4" s="135"/>
    </row>
    <row r="5" spans="1:7" x14ac:dyDescent="0.25">
      <c r="A5" s="133" t="s">
        <v>447</v>
      </c>
      <c r="B5" s="134"/>
      <c r="C5" s="134"/>
      <c r="D5" s="134"/>
      <c r="E5" s="134"/>
      <c r="F5" s="134"/>
      <c r="G5" s="135"/>
    </row>
    <row r="6" spans="1:7" x14ac:dyDescent="0.25">
      <c r="A6" s="260" t="s">
        <v>448</v>
      </c>
      <c r="B6" s="37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83.25" customHeight="1" x14ac:dyDescent="0.25">
      <c r="A7" s="261"/>
      <c r="B7" s="71" t="s">
        <v>449</v>
      </c>
      <c r="C7" s="261"/>
      <c r="D7" s="261"/>
      <c r="E7" s="261"/>
      <c r="F7" s="261"/>
      <c r="G7" s="261"/>
    </row>
    <row r="8" spans="1:7" ht="30" x14ac:dyDescent="0.25">
      <c r="A8" s="72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452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453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454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455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457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458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459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462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3" t="s">
        <v>464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465</v>
      </c>
      <c r="B3" s="116"/>
      <c r="C3" s="116"/>
      <c r="D3" s="116"/>
      <c r="E3" s="116"/>
      <c r="F3" s="116"/>
      <c r="G3" s="117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15" t="s">
        <v>447</v>
      </c>
      <c r="B5" s="116"/>
      <c r="C5" s="116"/>
      <c r="D5" s="116"/>
      <c r="E5" s="116"/>
      <c r="F5" s="116"/>
      <c r="G5" s="117"/>
    </row>
    <row r="6" spans="1:7" x14ac:dyDescent="0.25">
      <c r="A6" s="264" t="s">
        <v>466</v>
      </c>
      <c r="B6" s="37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57.75" customHeight="1" x14ac:dyDescent="0.25">
      <c r="A7" s="265"/>
      <c r="B7" s="38" t="s">
        <v>449</v>
      </c>
      <c r="C7" s="261"/>
      <c r="D7" s="261"/>
      <c r="E7" s="261"/>
      <c r="F7" s="261"/>
      <c r="G7" s="261"/>
    </row>
    <row r="8" spans="1:7" x14ac:dyDescent="0.25">
      <c r="A8" s="27" t="s">
        <v>467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468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469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470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472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473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474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476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468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469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472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473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474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478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476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479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3" t="s">
        <v>480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481</v>
      </c>
      <c r="B3" s="116"/>
      <c r="C3" s="116"/>
      <c r="D3" s="116"/>
      <c r="E3" s="116"/>
      <c r="F3" s="116"/>
      <c r="G3" s="117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267" t="s">
        <v>448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7">
        <f>+F5+1</f>
        <v>2022</v>
      </c>
    </row>
    <row r="6" spans="1:7" ht="32.25" x14ac:dyDescent="0.25">
      <c r="A6" s="250"/>
      <c r="B6" s="269"/>
      <c r="C6" s="269"/>
      <c r="D6" s="269"/>
      <c r="E6" s="269"/>
      <c r="F6" s="269"/>
      <c r="G6" s="38" t="s">
        <v>482</v>
      </c>
    </row>
    <row r="7" spans="1:7" x14ac:dyDescent="0.25">
      <c r="A7" s="63" t="s">
        <v>450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483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484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485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486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487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488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489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492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493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494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495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496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497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498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499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500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462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501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266" t="s">
        <v>503</v>
      </c>
      <c r="B39" s="266"/>
      <c r="C39" s="266"/>
      <c r="D39" s="266"/>
      <c r="E39" s="266"/>
      <c r="F39" s="266"/>
      <c r="G39" s="266"/>
    </row>
    <row r="40" spans="1:7" x14ac:dyDescent="0.25">
      <c r="A40" s="266" t="s">
        <v>504</v>
      </c>
      <c r="B40" s="266"/>
      <c r="C40" s="266"/>
      <c r="D40" s="266"/>
      <c r="E40" s="266"/>
      <c r="F40" s="266"/>
      <c r="G40" s="26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3" t="s">
        <v>505</v>
      </c>
      <c r="B1" s="263"/>
      <c r="C1" s="263"/>
      <c r="D1" s="263"/>
      <c r="E1" s="263"/>
      <c r="F1" s="263"/>
      <c r="G1" s="263"/>
    </row>
    <row r="2" spans="1:7" x14ac:dyDescent="0.25">
      <c r="A2" s="130" t="str">
        <f>'Formato 1'!A2</f>
        <v>Municipio de Valle de Santiago, Gto.</v>
      </c>
      <c r="B2" s="131"/>
      <c r="C2" s="131"/>
      <c r="D2" s="131"/>
      <c r="E2" s="131"/>
      <c r="F2" s="131"/>
      <c r="G2" s="132"/>
    </row>
    <row r="3" spans="1:7" x14ac:dyDescent="0.25">
      <c r="A3" s="115" t="s">
        <v>506</v>
      </c>
      <c r="B3" s="116"/>
      <c r="C3" s="116"/>
      <c r="D3" s="116"/>
      <c r="E3" s="116"/>
      <c r="F3" s="116"/>
      <c r="G3" s="117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270" t="s">
        <v>466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7">
        <v>2022</v>
      </c>
    </row>
    <row r="6" spans="1:7" ht="48.75" customHeight="1" x14ac:dyDescent="0.25">
      <c r="A6" s="271"/>
      <c r="B6" s="269"/>
      <c r="C6" s="269"/>
      <c r="D6" s="269"/>
      <c r="E6" s="269"/>
      <c r="F6" s="269"/>
      <c r="G6" s="38" t="s">
        <v>507</v>
      </c>
    </row>
    <row r="7" spans="1:7" x14ac:dyDescent="0.25">
      <c r="A7" s="27" t="s">
        <v>467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468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469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470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471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472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473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474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475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476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468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469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471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472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473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474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478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508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266" t="s">
        <v>503</v>
      </c>
      <c r="B32" s="266"/>
      <c r="C32" s="266"/>
      <c r="D32" s="266"/>
      <c r="E32" s="266"/>
      <c r="F32" s="266"/>
      <c r="G32" s="266"/>
    </row>
    <row r="33" spans="1:7" x14ac:dyDescent="0.25">
      <c r="A33" s="266" t="s">
        <v>504</v>
      </c>
      <c r="B33" s="266"/>
      <c r="C33" s="266"/>
      <c r="D33" s="266"/>
      <c r="E33" s="266"/>
      <c r="F33" s="266"/>
      <c r="G33" s="26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272" t="s">
        <v>509</v>
      </c>
      <c r="B1" s="272"/>
      <c r="C1" s="272"/>
      <c r="D1" s="272"/>
      <c r="E1" s="272"/>
      <c r="F1" s="272"/>
    </row>
    <row r="2" spans="1:6" ht="20.100000000000001" customHeight="1" x14ac:dyDescent="0.25">
      <c r="A2" s="112" t="str">
        <f>'Formato 1'!A2</f>
        <v>Municipio de Valle de Santiago, Gto.</v>
      </c>
      <c r="B2" s="136"/>
      <c r="C2" s="136"/>
      <c r="D2" s="136"/>
      <c r="E2" s="136"/>
      <c r="F2" s="137"/>
    </row>
    <row r="3" spans="1:6" ht="29.25" customHeight="1" x14ac:dyDescent="0.25">
      <c r="A3" s="138" t="s">
        <v>510</v>
      </c>
      <c r="B3" s="139"/>
      <c r="C3" s="139"/>
      <c r="D3" s="139"/>
      <c r="E3" s="139"/>
      <c r="F3" s="140"/>
    </row>
    <row r="4" spans="1:6" ht="35.25" customHeight="1" x14ac:dyDescent="0.25">
      <c r="A4" s="123"/>
      <c r="B4" s="123" t="s">
        <v>511</v>
      </c>
      <c r="C4" s="123" t="s">
        <v>512</v>
      </c>
      <c r="D4" s="123" t="s">
        <v>513</v>
      </c>
      <c r="E4" s="123" t="s">
        <v>514</v>
      </c>
      <c r="F4" s="123" t="s">
        <v>515</v>
      </c>
    </row>
    <row r="5" spans="1:6" ht="12.75" customHeight="1" x14ac:dyDescent="0.25">
      <c r="A5" s="19" t="s">
        <v>516</v>
      </c>
      <c r="B5" s="54"/>
      <c r="C5" s="54"/>
      <c r="D5" s="54"/>
      <c r="E5" s="54"/>
      <c r="F5" s="54"/>
    </row>
    <row r="6" spans="1:6" ht="30" x14ac:dyDescent="0.25">
      <c r="A6" s="60" t="s">
        <v>517</v>
      </c>
      <c r="B6" s="61"/>
      <c r="C6" s="61"/>
      <c r="D6" s="61"/>
      <c r="E6" s="61"/>
      <c r="F6" s="61"/>
    </row>
    <row r="7" spans="1:6" ht="15" x14ac:dyDescent="0.25">
      <c r="A7" s="60" t="s">
        <v>518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519</v>
      </c>
      <c r="B9" s="46"/>
      <c r="C9" s="46"/>
      <c r="D9" s="46"/>
      <c r="E9" s="46"/>
      <c r="F9" s="46"/>
    </row>
    <row r="10" spans="1:6" ht="15" x14ac:dyDescent="0.25">
      <c r="A10" s="60" t="s">
        <v>520</v>
      </c>
      <c r="B10" s="61"/>
      <c r="C10" s="61"/>
      <c r="D10" s="61"/>
      <c r="E10" s="61"/>
      <c r="F10" s="61"/>
    </row>
    <row r="11" spans="1:6" ht="15" x14ac:dyDescent="0.25">
      <c r="A11" s="81" t="s">
        <v>521</v>
      </c>
      <c r="B11" s="61"/>
      <c r="C11" s="61"/>
      <c r="D11" s="61"/>
      <c r="E11" s="61"/>
      <c r="F11" s="61"/>
    </row>
    <row r="12" spans="1:6" ht="15" x14ac:dyDescent="0.25">
      <c r="A12" s="81" t="s">
        <v>522</v>
      </c>
      <c r="B12" s="61"/>
      <c r="C12" s="61"/>
      <c r="D12" s="61"/>
      <c r="E12" s="61"/>
      <c r="F12" s="61"/>
    </row>
    <row r="13" spans="1:6" ht="15" x14ac:dyDescent="0.25">
      <c r="A13" s="81" t="s">
        <v>523</v>
      </c>
      <c r="B13" s="61"/>
      <c r="C13" s="61"/>
      <c r="D13" s="61"/>
      <c r="E13" s="61"/>
      <c r="F13" s="61"/>
    </row>
    <row r="14" spans="1:6" ht="15" x14ac:dyDescent="0.25">
      <c r="A14" s="60" t="s">
        <v>524</v>
      </c>
      <c r="B14" s="61"/>
      <c r="C14" s="61"/>
      <c r="D14" s="61"/>
      <c r="E14" s="61"/>
      <c r="F14" s="61"/>
    </row>
    <row r="15" spans="1:6" ht="15" x14ac:dyDescent="0.25">
      <c r="A15" s="81" t="s">
        <v>521</v>
      </c>
      <c r="B15" s="61"/>
      <c r="C15" s="61"/>
      <c r="D15" s="61"/>
      <c r="E15" s="61"/>
      <c r="F15" s="61"/>
    </row>
    <row r="16" spans="1:6" ht="15" x14ac:dyDescent="0.25">
      <c r="A16" s="81" t="s">
        <v>522</v>
      </c>
      <c r="B16" s="61"/>
      <c r="C16" s="61"/>
      <c r="D16" s="61"/>
      <c r="E16" s="61"/>
      <c r="F16" s="61"/>
    </row>
    <row r="17" spans="1:6" ht="15" x14ac:dyDescent="0.25">
      <c r="A17" s="81" t="s">
        <v>523</v>
      </c>
      <c r="B17" s="61"/>
      <c r="C17" s="61"/>
      <c r="D17" s="61"/>
      <c r="E17" s="61"/>
      <c r="F17" s="61"/>
    </row>
    <row r="18" spans="1:6" ht="15" x14ac:dyDescent="0.25">
      <c r="A18" s="60" t="s">
        <v>525</v>
      </c>
      <c r="B18" s="124"/>
      <c r="C18" s="61"/>
      <c r="D18" s="61"/>
      <c r="E18" s="61"/>
      <c r="F18" s="61"/>
    </row>
    <row r="19" spans="1:6" ht="15" x14ac:dyDescent="0.25">
      <c r="A19" s="60" t="s">
        <v>526</v>
      </c>
      <c r="B19" s="61"/>
      <c r="C19" s="61"/>
      <c r="D19" s="61"/>
      <c r="E19" s="61"/>
      <c r="F19" s="61"/>
    </row>
    <row r="20" spans="1:6" ht="30" x14ac:dyDescent="0.25">
      <c r="A20" s="60" t="s">
        <v>527</v>
      </c>
      <c r="B20" s="125"/>
      <c r="C20" s="125"/>
      <c r="D20" s="125"/>
      <c r="E20" s="125"/>
      <c r="F20" s="125"/>
    </row>
    <row r="21" spans="1:6" ht="30" x14ac:dyDescent="0.25">
      <c r="A21" s="60" t="s">
        <v>528</v>
      </c>
      <c r="B21" s="125"/>
      <c r="C21" s="125"/>
      <c r="D21" s="125"/>
      <c r="E21" s="125"/>
      <c r="F21" s="125"/>
    </row>
    <row r="22" spans="1:6" ht="30" x14ac:dyDescent="0.25">
      <c r="A22" s="60" t="s">
        <v>529</v>
      </c>
      <c r="B22" s="125"/>
      <c r="C22" s="125"/>
      <c r="D22" s="125"/>
      <c r="E22" s="125"/>
      <c r="F22" s="125"/>
    </row>
    <row r="23" spans="1:6" ht="15" x14ac:dyDescent="0.25">
      <c r="A23" s="60" t="s">
        <v>530</v>
      </c>
      <c r="B23" s="125"/>
      <c r="C23" s="125"/>
      <c r="D23" s="125"/>
      <c r="E23" s="125"/>
      <c r="F23" s="125"/>
    </row>
    <row r="24" spans="1:6" ht="15" x14ac:dyDescent="0.25">
      <c r="A24" s="60" t="s">
        <v>531</v>
      </c>
      <c r="B24" s="126"/>
      <c r="C24" s="61"/>
      <c r="D24" s="61"/>
      <c r="E24" s="61"/>
      <c r="F24" s="61"/>
    </row>
    <row r="25" spans="1:6" ht="15" x14ac:dyDescent="0.25">
      <c r="A25" s="60" t="s">
        <v>532</v>
      </c>
      <c r="B25" s="126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533</v>
      </c>
      <c r="B27" s="46"/>
      <c r="C27" s="46"/>
      <c r="D27" s="46"/>
      <c r="E27" s="46"/>
      <c r="F27" s="46"/>
    </row>
    <row r="28" spans="1:6" ht="15" x14ac:dyDescent="0.25">
      <c r="A28" s="60" t="s">
        <v>534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535</v>
      </c>
      <c r="B30" s="46"/>
      <c r="C30" s="46"/>
      <c r="D30" s="46"/>
      <c r="E30" s="46"/>
      <c r="F30" s="46"/>
    </row>
    <row r="31" spans="1:6" ht="15" x14ac:dyDescent="0.25">
      <c r="A31" s="60" t="s">
        <v>520</v>
      </c>
      <c r="B31" s="61"/>
      <c r="C31" s="61"/>
      <c r="D31" s="61"/>
      <c r="E31" s="61"/>
      <c r="F31" s="61"/>
    </row>
    <row r="32" spans="1:6" ht="15" x14ac:dyDescent="0.25">
      <c r="A32" s="60" t="s">
        <v>524</v>
      </c>
      <c r="B32" s="61"/>
      <c r="C32" s="61"/>
      <c r="D32" s="61"/>
      <c r="E32" s="61"/>
      <c r="F32" s="61"/>
    </row>
    <row r="33" spans="1:6" ht="15" x14ac:dyDescent="0.25">
      <c r="A33" s="60" t="s">
        <v>536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537</v>
      </c>
      <c r="B35" s="46"/>
      <c r="C35" s="46"/>
      <c r="D35" s="46"/>
      <c r="E35" s="46"/>
      <c r="F35" s="46"/>
    </row>
    <row r="36" spans="1:6" ht="15" x14ac:dyDescent="0.25">
      <c r="A36" s="60" t="s">
        <v>538</v>
      </c>
      <c r="B36" s="61"/>
      <c r="C36" s="61"/>
      <c r="D36" s="61"/>
      <c r="E36" s="61"/>
      <c r="F36" s="61"/>
    </row>
    <row r="37" spans="1:6" ht="15" x14ac:dyDescent="0.25">
      <c r="A37" s="60" t="s">
        <v>539</v>
      </c>
      <c r="B37" s="61"/>
      <c r="C37" s="61"/>
      <c r="D37" s="61"/>
      <c r="E37" s="61"/>
      <c r="F37" s="61"/>
    </row>
    <row r="38" spans="1:6" ht="15" x14ac:dyDescent="0.25">
      <c r="A38" s="60" t="s">
        <v>540</v>
      </c>
      <c r="B38" s="126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541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542</v>
      </c>
      <c r="B42" s="46"/>
      <c r="C42" s="46"/>
      <c r="D42" s="46"/>
      <c r="E42" s="46"/>
      <c r="F42" s="46"/>
    </row>
    <row r="43" spans="1:6" ht="15" x14ac:dyDescent="0.25">
      <c r="A43" s="60" t="s">
        <v>543</v>
      </c>
      <c r="B43" s="61"/>
      <c r="C43" s="61"/>
      <c r="D43" s="61"/>
      <c r="E43" s="61"/>
      <c r="F43" s="61"/>
    </row>
    <row r="44" spans="1:6" ht="15" x14ac:dyDescent="0.25">
      <c r="A44" s="60" t="s">
        <v>544</v>
      </c>
      <c r="B44" s="61"/>
      <c r="C44" s="61"/>
      <c r="D44" s="61"/>
      <c r="E44" s="61"/>
      <c r="F44" s="61"/>
    </row>
    <row r="45" spans="1:6" ht="15" x14ac:dyDescent="0.25">
      <c r="A45" s="60" t="s">
        <v>545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546</v>
      </c>
      <c r="B47" s="46"/>
      <c r="C47" s="46"/>
      <c r="D47" s="46"/>
      <c r="E47" s="46"/>
      <c r="F47" s="46"/>
    </row>
    <row r="48" spans="1:6" ht="15" x14ac:dyDescent="0.25">
      <c r="A48" s="60" t="s">
        <v>544</v>
      </c>
      <c r="B48" s="125"/>
      <c r="C48" s="125"/>
      <c r="D48" s="125"/>
      <c r="E48" s="125"/>
      <c r="F48" s="125"/>
    </row>
    <row r="49" spans="1:6" ht="15" x14ac:dyDescent="0.25">
      <c r="A49" s="60" t="s">
        <v>545</v>
      </c>
      <c r="B49" s="125"/>
      <c r="C49" s="125"/>
      <c r="D49" s="125"/>
      <c r="E49" s="125"/>
      <c r="F49" s="125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547</v>
      </c>
      <c r="B51" s="46"/>
      <c r="C51" s="46"/>
      <c r="D51" s="46"/>
      <c r="E51" s="46"/>
      <c r="F51" s="46"/>
    </row>
    <row r="52" spans="1:6" ht="15" x14ac:dyDescent="0.25">
      <c r="A52" s="60" t="s">
        <v>544</v>
      </c>
      <c r="B52" s="61"/>
      <c r="C52" s="61"/>
      <c r="D52" s="61"/>
      <c r="E52" s="61"/>
      <c r="F52" s="61"/>
    </row>
    <row r="53" spans="1:6" ht="15" x14ac:dyDescent="0.25">
      <c r="A53" s="60" t="s">
        <v>545</v>
      </c>
      <c r="B53" s="61"/>
      <c r="C53" s="61"/>
      <c r="D53" s="61"/>
      <c r="E53" s="61"/>
      <c r="F53" s="61"/>
    </row>
    <row r="54" spans="1:6" ht="15" x14ac:dyDescent="0.25">
      <c r="A54" s="60" t="s">
        <v>548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549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544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545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550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551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552</v>
      </c>
      <c r="B62" s="126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553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554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555</v>
      </c>
      <c r="B66" s="61"/>
      <c r="C66" s="61"/>
      <c r="D66" s="61"/>
      <c r="E66" s="61"/>
      <c r="F66" s="61"/>
    </row>
    <row r="67" spans="1:6" ht="20.100000000000001" customHeight="1" x14ac:dyDescent="0.25">
      <c r="A67" s="122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25" zoomScale="94" zoomScaleNormal="94" workbookViewId="0">
      <selection activeCell="F10" sqref="F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9" t="s">
        <v>124</v>
      </c>
      <c r="B1" s="240"/>
      <c r="C1" s="240"/>
      <c r="D1" s="240"/>
      <c r="E1" s="240"/>
      <c r="F1" s="240"/>
      <c r="G1" s="240"/>
      <c r="H1" s="241"/>
    </row>
    <row r="2" spans="1:8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3"/>
      <c r="H2" s="114"/>
    </row>
    <row r="3" spans="1:8" ht="15" customHeight="1" x14ac:dyDescent="0.25">
      <c r="A3" s="115" t="s">
        <v>125</v>
      </c>
      <c r="B3" s="116"/>
      <c r="C3" s="116"/>
      <c r="D3" s="116"/>
      <c r="E3" s="116"/>
      <c r="F3" s="116"/>
      <c r="G3" s="116"/>
      <c r="H3" s="117"/>
    </row>
    <row r="4" spans="1:8" ht="15" customHeight="1" x14ac:dyDescent="0.25">
      <c r="A4" s="115" t="str">
        <f>'Formato 3'!A4</f>
        <v>Del 1 de Enero al 31 de Diciembre de 2023 (b)</v>
      </c>
      <c r="B4" s="116"/>
      <c r="C4" s="116"/>
      <c r="D4" s="116"/>
      <c r="E4" s="116"/>
      <c r="F4" s="116"/>
      <c r="G4" s="116"/>
      <c r="H4" s="117"/>
    </row>
    <row r="5" spans="1:8" x14ac:dyDescent="0.25">
      <c r="A5" s="118" t="s">
        <v>2</v>
      </c>
      <c r="B5" s="119"/>
      <c r="C5" s="119"/>
      <c r="D5" s="119"/>
      <c r="E5" s="119"/>
      <c r="F5" s="119"/>
      <c r="G5" s="119"/>
      <c r="H5" s="12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4"/>
      <c r="B7" s="105"/>
      <c r="C7" s="105"/>
      <c r="D7" s="105"/>
      <c r="E7" s="105"/>
      <c r="F7" s="105"/>
      <c r="G7" s="105"/>
      <c r="H7" s="105"/>
    </row>
    <row r="8" spans="1:8" x14ac:dyDescent="0.25">
      <c r="A8" s="8" t="s">
        <v>134</v>
      </c>
      <c r="B8" s="4">
        <f t="shared" ref="B8:H8" si="0">B9+B13</f>
        <v>8035714.3600000003</v>
      </c>
      <c r="C8" s="4">
        <f t="shared" si="0"/>
        <v>1607142.84</v>
      </c>
      <c r="D8" s="4">
        <f t="shared" si="0"/>
        <v>3214285.68</v>
      </c>
      <c r="E8" s="4">
        <f t="shared" si="0"/>
        <v>0</v>
      </c>
      <c r="F8" s="4">
        <f>F9+F13</f>
        <v>6428571.5200000005</v>
      </c>
      <c r="G8" s="4">
        <f>G9+G13</f>
        <v>939412.36</v>
      </c>
      <c r="H8" s="4">
        <f t="shared" si="0"/>
        <v>0</v>
      </c>
    </row>
    <row r="9" spans="1:8" ht="15.75" customHeight="1" x14ac:dyDescent="0.25">
      <c r="A9" s="106" t="s">
        <v>135</v>
      </c>
      <c r="B9" s="48">
        <f t="shared" ref="B9:H9" si="1">SUM(B10:B12)</f>
        <v>0</v>
      </c>
      <c r="C9" s="48">
        <f>SUM(C10:C12)</f>
        <v>1607142.84</v>
      </c>
      <c r="D9" s="48">
        <f t="shared" si="1"/>
        <v>1607142.84</v>
      </c>
      <c r="E9" s="48">
        <f t="shared" si="1"/>
        <v>0</v>
      </c>
      <c r="F9" s="48">
        <f>SUM(F10:F12)</f>
        <v>0</v>
      </c>
      <c r="G9" s="48">
        <f>G10</f>
        <v>939412.36</v>
      </c>
      <c r="H9" s="48">
        <f t="shared" si="1"/>
        <v>0</v>
      </c>
    </row>
    <row r="10" spans="1:8" ht="17.25" customHeight="1" x14ac:dyDescent="0.25">
      <c r="A10" s="107" t="s">
        <v>136</v>
      </c>
      <c r="B10" s="108">
        <v>0</v>
      </c>
      <c r="C10" s="48">
        <v>1607142.84</v>
      </c>
      <c r="D10" s="108">
        <v>1607142.84</v>
      </c>
      <c r="E10" s="108">
        <v>0</v>
      </c>
      <c r="F10" s="108">
        <f>B10+C10-D10+E10</f>
        <v>0</v>
      </c>
      <c r="G10" s="157">
        <v>939412.36</v>
      </c>
      <c r="H10" s="108">
        <v>0</v>
      </c>
    </row>
    <row r="11" spans="1:8" x14ac:dyDescent="0.25">
      <c r="A11" s="107" t="s">
        <v>137</v>
      </c>
      <c r="B11" s="108">
        <v>0</v>
      </c>
      <c r="C11" s="48">
        <v>0</v>
      </c>
      <c r="D11" s="108">
        <v>0</v>
      </c>
      <c r="E11" s="108">
        <v>0</v>
      </c>
      <c r="F11" s="108">
        <v>0</v>
      </c>
      <c r="G11" s="48">
        <v>0</v>
      </c>
      <c r="H11" s="48">
        <v>0</v>
      </c>
    </row>
    <row r="12" spans="1:8" ht="16.5" customHeight="1" x14ac:dyDescent="0.25">
      <c r="A12" s="107" t="s">
        <v>138</v>
      </c>
      <c r="B12" s="108">
        <v>0</v>
      </c>
      <c r="C12" s="48">
        <v>0</v>
      </c>
      <c r="D12" s="108">
        <v>0</v>
      </c>
      <c r="E12" s="108">
        <v>0</v>
      </c>
      <c r="F12" s="108">
        <v>0</v>
      </c>
      <c r="G12" s="48">
        <v>0</v>
      </c>
      <c r="H12" s="48">
        <v>0</v>
      </c>
    </row>
    <row r="13" spans="1:8" x14ac:dyDescent="0.25">
      <c r="A13" s="106" t="s">
        <v>139</v>
      </c>
      <c r="B13" s="48">
        <f t="shared" ref="B13:H13" si="2">SUM(B14:B16)</f>
        <v>8035714.3600000003</v>
      </c>
      <c r="C13" s="48">
        <f t="shared" si="2"/>
        <v>0</v>
      </c>
      <c r="D13" s="48">
        <f t="shared" si="2"/>
        <v>1607142.84</v>
      </c>
      <c r="E13" s="48">
        <f t="shared" si="2"/>
        <v>0</v>
      </c>
      <c r="F13" s="48">
        <f>SUM(F14:F16)</f>
        <v>6428571.5200000005</v>
      </c>
      <c r="G13" s="48">
        <f t="shared" si="2"/>
        <v>0</v>
      </c>
      <c r="H13" s="48">
        <f t="shared" si="2"/>
        <v>0</v>
      </c>
    </row>
    <row r="14" spans="1:8" x14ac:dyDescent="0.25">
      <c r="A14" s="107" t="s">
        <v>140</v>
      </c>
      <c r="B14" s="108">
        <v>8035714.3600000003</v>
      </c>
      <c r="C14" s="48">
        <v>0</v>
      </c>
      <c r="D14" s="108">
        <v>1607142.84</v>
      </c>
      <c r="E14" s="108">
        <v>0</v>
      </c>
      <c r="F14" s="108">
        <f>B14+C14-D14+E14</f>
        <v>6428571.5200000005</v>
      </c>
      <c r="G14" s="48">
        <v>0</v>
      </c>
      <c r="H14" s="48">
        <v>0</v>
      </c>
    </row>
    <row r="15" spans="1:8" ht="15" customHeight="1" x14ac:dyDescent="0.25">
      <c r="A15" s="107" t="s">
        <v>141</v>
      </c>
      <c r="B15" s="108">
        <v>0</v>
      </c>
      <c r="C15" s="48">
        <v>0</v>
      </c>
      <c r="D15" s="108">
        <v>0</v>
      </c>
      <c r="E15" s="108">
        <v>0</v>
      </c>
      <c r="F15" s="108">
        <v>0</v>
      </c>
      <c r="G15" s="48">
        <v>0</v>
      </c>
      <c r="H15" s="48">
        <v>0</v>
      </c>
    </row>
    <row r="16" spans="1:8" x14ac:dyDescent="0.25">
      <c r="A16" s="107" t="s">
        <v>142</v>
      </c>
      <c r="B16" s="108">
        <v>0</v>
      </c>
      <c r="C16" s="48">
        <v>0</v>
      </c>
      <c r="D16" s="108">
        <v>0</v>
      </c>
      <c r="E16" s="108">
        <v>0</v>
      </c>
      <c r="F16" s="108">
        <v>0</v>
      </c>
      <c r="G16" s="48">
        <v>0</v>
      </c>
      <c r="H16" s="48">
        <v>0</v>
      </c>
    </row>
    <row r="17" spans="1:8" x14ac:dyDescent="0.25">
      <c r="A17" s="109"/>
      <c r="B17" s="92"/>
      <c r="C17" s="92"/>
      <c r="D17" s="92"/>
      <c r="E17" s="92"/>
      <c r="F17" s="92"/>
      <c r="G17" s="92"/>
      <c r="H17" s="92"/>
    </row>
    <row r="18" spans="1:8" x14ac:dyDescent="0.25">
      <c r="A18" s="8" t="s">
        <v>143</v>
      </c>
      <c r="B18" s="4">
        <v>76727673.109999999</v>
      </c>
      <c r="C18" s="110"/>
      <c r="D18" s="110"/>
      <c r="E18" s="110"/>
      <c r="F18" s="4">
        <v>37934644.619999997</v>
      </c>
      <c r="G18" s="110"/>
      <c r="H18" s="110"/>
    </row>
    <row r="19" spans="1:8" ht="16.5" customHeight="1" x14ac:dyDescent="0.25">
      <c r="A19" s="109"/>
      <c r="B19" s="92"/>
      <c r="C19" s="92"/>
      <c r="D19" s="92"/>
      <c r="E19" s="92"/>
      <c r="F19" s="92"/>
      <c r="G19" s="92"/>
      <c r="H19" s="92"/>
    </row>
    <row r="20" spans="1:8" ht="14.45" customHeight="1" x14ac:dyDescent="0.25">
      <c r="A20" s="8" t="s">
        <v>144</v>
      </c>
      <c r="B20" s="4">
        <f>B8+B18</f>
        <v>84763387.469999999</v>
      </c>
      <c r="C20" s="4">
        <f t="shared" ref="C20:H20" si="3">C8+C18</f>
        <v>1607142.84</v>
      </c>
      <c r="D20" s="4">
        <f>D8+D18</f>
        <v>3214285.68</v>
      </c>
      <c r="E20" s="4">
        <f t="shared" si="3"/>
        <v>0</v>
      </c>
      <c r="F20" s="4">
        <f>F8+F18</f>
        <v>44363216.140000001</v>
      </c>
      <c r="G20" s="4">
        <f t="shared" si="3"/>
        <v>939412.36</v>
      </c>
      <c r="H20" s="4">
        <f t="shared" si="3"/>
        <v>0</v>
      </c>
    </row>
    <row r="21" spans="1:8" ht="16.5" customHeight="1" x14ac:dyDescent="0.25">
      <c r="A21" s="109"/>
      <c r="B21" s="50"/>
      <c r="C21" s="50"/>
      <c r="D21" s="50"/>
      <c r="E21" s="50"/>
      <c r="F21" s="50"/>
      <c r="G21" s="50"/>
      <c r="H21" s="50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1" t="s">
        <v>146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ht="15" customHeight="1" x14ac:dyDescent="0.25">
      <c r="A24" s="111" t="s">
        <v>147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</row>
    <row r="25" spans="1:8" x14ac:dyDescent="0.25">
      <c r="A25" s="111" t="s">
        <v>148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</row>
    <row r="26" spans="1:8" ht="16.5" customHeight="1" x14ac:dyDescent="0.25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1" t="s">
        <v>150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5" customHeight="1" x14ac:dyDescent="0.25">
      <c r="A29" s="111" t="s">
        <v>151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5.75" customHeight="1" x14ac:dyDescent="0.25">
      <c r="A30" s="111" t="s">
        <v>152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  <c r="F32" s="141"/>
    </row>
    <row r="33" spans="1:8" ht="14.45" customHeight="1" x14ac:dyDescent="0.25">
      <c r="A33" s="242" t="s">
        <v>154</v>
      </c>
      <c r="B33" s="242"/>
      <c r="C33" s="242"/>
      <c r="D33" s="242"/>
      <c r="E33" s="242"/>
      <c r="F33" s="242"/>
      <c r="G33" s="242"/>
      <c r="H33" s="242"/>
    </row>
    <row r="34" spans="1:8" ht="14.45" customHeight="1" x14ac:dyDescent="0.25">
      <c r="A34" s="242"/>
      <c r="B34" s="242"/>
      <c r="C34" s="242"/>
      <c r="D34" s="242"/>
      <c r="E34" s="242"/>
      <c r="F34" s="242"/>
      <c r="G34" s="242"/>
      <c r="H34" s="242"/>
    </row>
    <row r="35" spans="1:8" ht="14.45" customHeight="1" x14ac:dyDescent="0.25">
      <c r="A35" s="242"/>
      <c r="B35" s="242"/>
      <c r="C35" s="242"/>
      <c r="D35" s="242"/>
      <c r="E35" s="242"/>
      <c r="F35" s="242"/>
      <c r="G35" s="242"/>
      <c r="H35" s="242"/>
    </row>
    <row r="36" spans="1:8" ht="14.45" customHeight="1" x14ac:dyDescent="0.25">
      <c r="A36" s="242"/>
      <c r="B36" s="242"/>
      <c r="C36" s="242"/>
      <c r="D36" s="242"/>
      <c r="E36" s="242"/>
      <c r="F36" s="242"/>
      <c r="G36" s="242"/>
      <c r="H36" s="242"/>
    </row>
    <row r="37" spans="1:8" ht="14.45" customHeight="1" x14ac:dyDescent="0.25">
      <c r="A37" s="242"/>
      <c r="B37" s="242"/>
      <c r="C37" s="242"/>
      <c r="D37" s="242"/>
      <c r="E37" s="242"/>
      <c r="F37" s="242"/>
      <c r="G37" s="242"/>
      <c r="H37" s="242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1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11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11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B17:B30 C8:C22 G11:H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E8 B41:F44 B15:H17 C14 B19:H19 C18:E18 B21:H31 C20 B11:H12 B9 D9:E9 B10 E10 E14 H14 B13:E13 G13:H13 G18:H18 E20 H8 H9 H1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E19" sqref="E1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3" t="s">
        <v>165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1" x14ac:dyDescent="0.25">
      <c r="A3" s="115" t="s">
        <v>166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1" x14ac:dyDescent="0.25">
      <c r="A4" s="115" t="s">
        <v>558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</row>
    <row r="5" spans="1:11" x14ac:dyDescent="0.25">
      <c r="A5" s="115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100"/>
      <c r="C8" s="100"/>
      <c r="D8" s="100"/>
      <c r="E8" s="155">
        <f>SUM(E9:E12)</f>
        <v>0</v>
      </c>
      <c r="F8" s="100"/>
      <c r="G8" s="155">
        <f>SUM(G9:G12)</f>
        <v>0</v>
      </c>
      <c r="H8" s="155">
        <f t="shared" ref="H8:K8" si="0">SUM(H9:H12)</f>
        <v>0</v>
      </c>
      <c r="I8" s="155">
        <f t="shared" si="0"/>
        <v>0</v>
      </c>
      <c r="J8" s="155">
        <f t="shared" si="0"/>
        <v>0</v>
      </c>
      <c r="K8" s="155">
        <f t="shared" si="0"/>
        <v>0</v>
      </c>
    </row>
    <row r="9" spans="1:11" x14ac:dyDescent="0.25">
      <c r="A9" s="101" t="s">
        <v>179</v>
      </c>
      <c r="B9" s="102">
        <v>44927</v>
      </c>
      <c r="C9" s="102">
        <v>44927</v>
      </c>
      <c r="D9" s="102">
        <v>44927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</row>
    <row r="10" spans="1:11" x14ac:dyDescent="0.25">
      <c r="A10" s="101" t="s">
        <v>180</v>
      </c>
      <c r="B10" s="102">
        <v>44927</v>
      </c>
      <c r="C10" s="102">
        <v>44927</v>
      </c>
      <c r="D10" s="102">
        <v>44927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</row>
    <row r="11" spans="1:11" x14ac:dyDescent="0.25">
      <c r="A11" s="101" t="s">
        <v>181</v>
      </c>
      <c r="B11" s="102">
        <v>44927</v>
      </c>
      <c r="C11" s="102">
        <v>44927</v>
      </c>
      <c r="D11" s="102">
        <v>44927</v>
      </c>
      <c r="E11" s="156">
        <v>0</v>
      </c>
      <c r="F11" s="156"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</row>
    <row r="12" spans="1:11" x14ac:dyDescent="0.25">
      <c r="A12" s="101" t="s">
        <v>182</v>
      </c>
      <c r="B12" s="102">
        <v>44927</v>
      </c>
      <c r="C12" s="102">
        <v>44927</v>
      </c>
      <c r="D12" s="102">
        <v>44927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</row>
    <row r="13" spans="1:11" x14ac:dyDescent="0.25">
      <c r="A13" s="13" t="s">
        <v>153</v>
      </c>
      <c r="B13" s="103"/>
      <c r="C13" s="103"/>
      <c r="D13" s="103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100"/>
      <c r="C14" s="100"/>
      <c r="D14" s="100"/>
      <c r="E14" s="155">
        <f>SUM(E15:E18)</f>
        <v>0</v>
      </c>
      <c r="F14" s="100"/>
      <c r="G14" s="155">
        <f>SUM(G15:G18)</f>
        <v>0</v>
      </c>
      <c r="H14" s="155">
        <f t="shared" ref="H14:K14" si="1">SUM(H15:H18)</f>
        <v>0</v>
      </c>
      <c r="I14" s="155">
        <f t="shared" si="1"/>
        <v>0</v>
      </c>
      <c r="J14" s="155">
        <f t="shared" si="1"/>
        <v>0</v>
      </c>
      <c r="K14" s="155">
        <f t="shared" si="1"/>
        <v>0</v>
      </c>
    </row>
    <row r="15" spans="1:11" x14ac:dyDescent="0.25">
      <c r="A15" s="101" t="s">
        <v>184</v>
      </c>
      <c r="B15" s="102">
        <v>44927</v>
      </c>
      <c r="C15" s="102">
        <v>44927</v>
      </c>
      <c r="D15" s="102">
        <v>44927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</row>
    <row r="16" spans="1:11" x14ac:dyDescent="0.25">
      <c r="A16" s="101" t="s">
        <v>185</v>
      </c>
      <c r="B16" s="102">
        <v>44927</v>
      </c>
      <c r="C16" s="102">
        <v>44927</v>
      </c>
      <c r="D16" s="102">
        <v>44927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</row>
    <row r="17" spans="1:11" x14ac:dyDescent="0.25">
      <c r="A17" s="101" t="s">
        <v>186</v>
      </c>
      <c r="B17" s="102">
        <v>44927</v>
      </c>
      <c r="C17" s="102">
        <v>44927</v>
      </c>
      <c r="D17" s="102">
        <v>44927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</row>
    <row r="18" spans="1:11" x14ac:dyDescent="0.25">
      <c r="A18" s="101" t="s">
        <v>187</v>
      </c>
      <c r="B18" s="102">
        <v>44927</v>
      </c>
      <c r="C18" s="102">
        <v>44927</v>
      </c>
      <c r="D18" s="102">
        <v>44927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</row>
    <row r="19" spans="1:11" x14ac:dyDescent="0.25">
      <c r="A19" s="13"/>
      <c r="B19" s="103"/>
      <c r="C19" s="103"/>
      <c r="D19" s="103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100"/>
      <c r="C20" s="100"/>
      <c r="D20" s="100"/>
      <c r="E20" s="155">
        <f>SUM(E8,E14)</f>
        <v>0</v>
      </c>
      <c r="F20" s="100"/>
      <c r="G20" s="154">
        <f>SUM(G8,G14)</f>
        <v>0</v>
      </c>
      <c r="H20" s="155">
        <f t="shared" ref="H20:K20" si="2">SUM(H8,H14)</f>
        <v>0</v>
      </c>
      <c r="I20" s="155">
        <f t="shared" si="2"/>
        <v>0</v>
      </c>
      <c r="J20" s="155">
        <f t="shared" si="2"/>
        <v>0</v>
      </c>
      <c r="K20" s="155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9" zoomScaleNormal="100" workbookViewId="0">
      <selection activeCell="D63" sqref="D6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3" t="s">
        <v>189</v>
      </c>
      <c r="B1" s="244"/>
      <c r="C1" s="244"/>
      <c r="D1" s="245"/>
    </row>
    <row r="2" spans="1:4" x14ac:dyDescent="0.25">
      <c r="A2" s="112" t="str">
        <f>'Formato 1'!A2</f>
        <v>Municipio de Valle de Santiago, Gto.</v>
      </c>
      <c r="B2" s="113"/>
      <c r="C2" s="113"/>
      <c r="D2" s="114"/>
    </row>
    <row r="3" spans="1:4" x14ac:dyDescent="0.25">
      <c r="A3" s="115" t="s">
        <v>190</v>
      </c>
      <c r="B3" s="116"/>
      <c r="C3" s="116"/>
      <c r="D3" s="117"/>
    </row>
    <row r="4" spans="1:4" x14ac:dyDescent="0.25">
      <c r="A4" s="115" t="str">
        <f>'Formato 3'!A4</f>
        <v>Del 1 de Enero al 31 de Diciembre de 2023 (b)</v>
      </c>
      <c r="B4" s="116"/>
      <c r="C4" s="116"/>
      <c r="D4" s="117"/>
    </row>
    <row r="5" spans="1:4" x14ac:dyDescent="0.25">
      <c r="A5" s="118" t="s">
        <v>2</v>
      </c>
      <c r="B5" s="119"/>
      <c r="C5" s="119"/>
      <c r="D5" s="120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523392857.16000003</v>
      </c>
      <c r="C8" s="15">
        <f>SUM(C9:C11)</f>
        <v>677281674.78999996</v>
      </c>
      <c r="D8" s="15">
        <f>SUM(D9:D11)</f>
        <v>672842268.45000005</v>
      </c>
    </row>
    <row r="9" spans="1:4" x14ac:dyDescent="0.25">
      <c r="A9" s="59" t="s">
        <v>195</v>
      </c>
      <c r="B9" s="158">
        <v>252300000</v>
      </c>
      <c r="C9" s="159">
        <v>347974853.75</v>
      </c>
      <c r="D9" s="95">
        <v>343664518.83999997</v>
      </c>
    </row>
    <row r="10" spans="1:4" x14ac:dyDescent="0.25">
      <c r="A10" s="59" t="s">
        <v>196</v>
      </c>
      <c r="B10" s="158">
        <v>272700000</v>
      </c>
      <c r="C10" s="159">
        <v>330913963.88</v>
      </c>
      <c r="D10" s="95">
        <v>330650963.88</v>
      </c>
    </row>
    <row r="11" spans="1:4" x14ac:dyDescent="0.25">
      <c r="A11" s="59" t="s">
        <v>197</v>
      </c>
      <c r="B11" s="95">
        <v>-1607142.84</v>
      </c>
      <c r="C11" s="95">
        <v>-1607142.84</v>
      </c>
      <c r="D11" s="95">
        <v>-1473214.27</v>
      </c>
    </row>
    <row r="12" spans="1:4" x14ac:dyDescent="0.25">
      <c r="A12" s="47"/>
      <c r="B12" s="92"/>
      <c r="C12" s="92"/>
      <c r="D12" s="92"/>
    </row>
    <row r="13" spans="1:4" x14ac:dyDescent="0.25">
      <c r="A13" s="3" t="s">
        <v>198</v>
      </c>
      <c r="B13" s="15">
        <f>B14+B15</f>
        <v>523392857.16000003</v>
      </c>
      <c r="C13" s="15">
        <f>C14+C15</f>
        <v>485115615.25999999</v>
      </c>
      <c r="D13" s="15">
        <f>D14+D15</f>
        <v>456974896.47000003</v>
      </c>
    </row>
    <row r="14" spans="1:4" x14ac:dyDescent="0.25">
      <c r="A14" s="59" t="s">
        <v>199</v>
      </c>
      <c r="B14" s="95">
        <v>252300000</v>
      </c>
      <c r="C14" s="160">
        <v>277794940.38999999</v>
      </c>
      <c r="D14" s="161">
        <v>261093317.53999999</v>
      </c>
    </row>
    <row r="15" spans="1:4" x14ac:dyDescent="0.25">
      <c r="A15" s="59" t="s">
        <v>200</v>
      </c>
      <c r="B15" s="95">
        <v>271092857.16000003</v>
      </c>
      <c r="C15" s="160">
        <v>207320674.87</v>
      </c>
      <c r="D15" s="161">
        <v>195881578.93000001</v>
      </c>
    </row>
    <row r="16" spans="1:4" x14ac:dyDescent="0.25">
      <c r="A16" s="47"/>
      <c r="B16" s="92"/>
      <c r="C16" s="92"/>
      <c r="D16" s="92"/>
    </row>
    <row r="17" spans="1:4" x14ac:dyDescent="0.25">
      <c r="A17" s="3" t="s">
        <v>201</v>
      </c>
      <c r="B17" s="16">
        <v>0</v>
      </c>
      <c r="C17" s="15">
        <f>C18+C19</f>
        <v>-28553955.799999997</v>
      </c>
      <c r="D17" s="15">
        <f>D18+D19</f>
        <v>-24354416.079999998</v>
      </c>
    </row>
    <row r="18" spans="1:4" x14ac:dyDescent="0.25">
      <c r="A18" s="59" t="s">
        <v>202</v>
      </c>
      <c r="B18" s="17">
        <v>0</v>
      </c>
      <c r="C18" s="48">
        <v>-26333311.059999999</v>
      </c>
      <c r="D18" s="48">
        <v>-22133771.34</v>
      </c>
    </row>
    <row r="19" spans="1:4" x14ac:dyDescent="0.25">
      <c r="A19" s="59" t="s">
        <v>203</v>
      </c>
      <c r="B19" s="17">
        <v>0</v>
      </c>
      <c r="C19" s="48">
        <v>-2220644.7400000002</v>
      </c>
      <c r="D19" s="48">
        <v>-2220644.7400000002</v>
      </c>
    </row>
    <row r="20" spans="1:4" x14ac:dyDescent="0.25">
      <c r="A20" s="47"/>
      <c r="B20" s="92"/>
      <c r="C20" s="92"/>
      <c r="D20" s="92"/>
    </row>
    <row r="21" spans="1:4" x14ac:dyDescent="0.25">
      <c r="A21" s="3" t="s">
        <v>204</v>
      </c>
      <c r="B21" s="15">
        <f>B8-B13+B17</f>
        <v>0</v>
      </c>
      <c r="C21" s="15">
        <f>C8-C13+C17</f>
        <v>163612103.72999996</v>
      </c>
      <c r="D21" s="15">
        <f>D8-D13+D17</f>
        <v>191512955.90000004</v>
      </c>
    </row>
    <row r="22" spans="1:4" x14ac:dyDescent="0.25">
      <c r="A22" s="3"/>
      <c r="B22" s="92"/>
      <c r="C22" s="92"/>
      <c r="D22" s="92"/>
    </row>
    <row r="23" spans="1:4" x14ac:dyDescent="0.25">
      <c r="A23" s="3" t="s">
        <v>205</v>
      </c>
      <c r="B23" s="15">
        <f>B21-B11</f>
        <v>1607142.84</v>
      </c>
      <c r="C23" s="15">
        <f>C21-C11</f>
        <v>165219246.56999996</v>
      </c>
      <c r="D23" s="15">
        <f>D21-D11</f>
        <v>192986170.17000005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1607142.84</v>
      </c>
      <c r="C25" s="15">
        <f>C23-C17</f>
        <v>193773202.36999995</v>
      </c>
      <c r="D25" s="15">
        <f>D23-D17</f>
        <v>217340586.25000006</v>
      </c>
    </row>
    <row r="26" spans="1:4" x14ac:dyDescent="0.25">
      <c r="A26" s="20"/>
      <c r="B26" s="83"/>
      <c r="C26" s="83"/>
      <c r="D26" s="83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1000000</v>
      </c>
      <c r="C29" s="4">
        <f>C30+C31</f>
        <v>939412.36</v>
      </c>
      <c r="D29" s="4">
        <f>D30+D31</f>
        <v>862688.48</v>
      </c>
    </row>
    <row r="30" spans="1:4" x14ac:dyDescent="0.25">
      <c r="A30" s="59" t="s">
        <v>211</v>
      </c>
      <c r="B30" s="48">
        <v>0</v>
      </c>
      <c r="C30" s="48">
        <v>0</v>
      </c>
      <c r="D30" s="48">
        <v>0</v>
      </c>
    </row>
    <row r="31" spans="1:4" x14ac:dyDescent="0.25">
      <c r="A31" s="59" t="s">
        <v>212</v>
      </c>
      <c r="B31" s="162">
        <v>1000000</v>
      </c>
      <c r="C31" s="48">
        <v>939412.36</v>
      </c>
      <c r="D31" s="48">
        <v>862688.48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2607142.84</v>
      </c>
      <c r="C33" s="4">
        <f>C25+C29</f>
        <v>194712614.72999996</v>
      </c>
      <c r="D33" s="4">
        <f>D25+D29</f>
        <v>218203274.73000005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48">
        <v>0</v>
      </c>
      <c r="C38" s="48">
        <v>0</v>
      </c>
      <c r="D38" s="48">
        <v>0</v>
      </c>
    </row>
    <row r="39" spans="1:4" x14ac:dyDescent="0.25">
      <c r="A39" s="59" t="s">
        <v>217</v>
      </c>
      <c r="B39" s="48">
        <v>0</v>
      </c>
      <c r="C39" s="48">
        <v>0</v>
      </c>
      <c r="D39" s="48">
        <v>0</v>
      </c>
    </row>
    <row r="40" spans="1:4" x14ac:dyDescent="0.25">
      <c r="A40" s="3" t="s">
        <v>218</v>
      </c>
      <c r="B40" s="4">
        <f>B41+B42</f>
        <v>1607142.84</v>
      </c>
      <c r="C40" s="4">
        <f>C41+C42</f>
        <v>1607142.84</v>
      </c>
      <c r="D40" s="4">
        <f>D41+D42</f>
        <v>1473214.27</v>
      </c>
    </row>
    <row r="41" spans="1:4" x14ac:dyDescent="0.25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220</v>
      </c>
      <c r="B42" s="48">
        <v>1607142.84</v>
      </c>
      <c r="C42" s="48">
        <v>1607142.84</v>
      </c>
      <c r="D42" s="48">
        <v>1473214.27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-1607142.84</v>
      </c>
      <c r="C44" s="4">
        <f>C37-C40</f>
        <v>-1607142.84</v>
      </c>
      <c r="D44" s="4">
        <f>D37-D40</f>
        <v>-1473214.27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6" t="s">
        <v>222</v>
      </c>
      <c r="B48" s="97">
        <f>B9</f>
        <v>252300000</v>
      </c>
      <c r="C48" s="97">
        <f>C9</f>
        <v>347974853.75</v>
      </c>
      <c r="D48" s="97">
        <f>D9</f>
        <v>343664518.83999997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8" t="s">
        <v>216</v>
      </c>
      <c r="B50" s="48">
        <v>0</v>
      </c>
      <c r="C50" s="48">
        <v>0</v>
      </c>
      <c r="D50" s="48">
        <v>0</v>
      </c>
    </row>
    <row r="51" spans="1:4" x14ac:dyDescent="0.25">
      <c r="A51" s="98" t="s">
        <v>219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252300000</v>
      </c>
      <c r="C53" s="48">
        <f>C14</f>
        <v>277794940.38999999</v>
      </c>
      <c r="D53" s="48">
        <f>D14</f>
        <v>261093317.53999999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-26333311.059999999</v>
      </c>
      <c r="D55" s="48">
        <f>D18</f>
        <v>-22133771.34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43846602.300000012</v>
      </c>
      <c r="D57" s="4">
        <f>D48+D49-D53+D55</f>
        <v>60437429.959999979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43846602.300000012</v>
      </c>
      <c r="D59" s="4">
        <f>D57-D49</f>
        <v>60437429.959999979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6" t="s">
        <v>196</v>
      </c>
      <c r="B63" s="99">
        <f>B10</f>
        <v>272700000</v>
      </c>
      <c r="C63" s="99">
        <f>C10</f>
        <v>330913963.88</v>
      </c>
      <c r="D63" s="99">
        <f>D10</f>
        <v>330650963.88</v>
      </c>
    </row>
    <row r="64" spans="1:4" ht="30" x14ac:dyDescent="0.25">
      <c r="A64" s="22" t="s">
        <v>226</v>
      </c>
      <c r="B64" s="15">
        <f>B65-B66</f>
        <v>-1607142.84</v>
      </c>
      <c r="C64" s="15">
        <f>C65-C66</f>
        <v>-1607142.84</v>
      </c>
      <c r="D64" s="15">
        <f>D65-D66</f>
        <v>-1473214.27</v>
      </c>
    </row>
    <row r="65" spans="1:4" x14ac:dyDescent="0.25">
      <c r="A65" s="98" t="s">
        <v>217</v>
      </c>
      <c r="B65" s="95">
        <v>0</v>
      </c>
      <c r="C65" s="95">
        <v>0</v>
      </c>
      <c r="D65" s="95">
        <v>0</v>
      </c>
    </row>
    <row r="66" spans="1:4" x14ac:dyDescent="0.25">
      <c r="A66" s="98" t="s">
        <v>220</v>
      </c>
      <c r="B66" s="48">
        <v>1607142.84</v>
      </c>
      <c r="C66" s="48">
        <v>1607142.84</v>
      </c>
      <c r="D66" s="163">
        <v>1473214.27</v>
      </c>
    </row>
    <row r="67" spans="1:4" x14ac:dyDescent="0.25">
      <c r="A67" s="46"/>
      <c r="B67" s="92"/>
      <c r="C67" s="92"/>
      <c r="D67" s="92"/>
    </row>
    <row r="68" spans="1:4" x14ac:dyDescent="0.25">
      <c r="A68" s="59" t="s">
        <v>227</v>
      </c>
      <c r="B68" s="95">
        <f>B15</f>
        <v>271092857.16000003</v>
      </c>
      <c r="C68" s="95">
        <f>C15</f>
        <v>207320674.87</v>
      </c>
      <c r="D68" s="95">
        <f>D15</f>
        <v>195881578.93000001</v>
      </c>
    </row>
    <row r="69" spans="1:4" x14ac:dyDescent="0.25">
      <c r="A69" s="46"/>
      <c r="B69" s="92"/>
      <c r="C69" s="92"/>
      <c r="D69" s="92"/>
    </row>
    <row r="70" spans="1:4" x14ac:dyDescent="0.25">
      <c r="A70" s="59" t="s">
        <v>203</v>
      </c>
      <c r="B70" s="17">
        <v>0</v>
      </c>
      <c r="C70" s="95">
        <f>C19</f>
        <v>-2220644.7400000002</v>
      </c>
      <c r="D70" s="95">
        <f>D19</f>
        <v>-2220644.7400000002</v>
      </c>
    </row>
    <row r="71" spans="1:4" x14ac:dyDescent="0.25">
      <c r="A71" s="46"/>
      <c r="B71" s="92"/>
      <c r="C71" s="92"/>
      <c r="D71" s="92"/>
    </row>
    <row r="72" spans="1:4" x14ac:dyDescent="0.25">
      <c r="A72" s="19" t="s">
        <v>228</v>
      </c>
      <c r="B72" s="15">
        <f>B63+B64-B68+B70</f>
        <v>0</v>
      </c>
      <c r="C72" s="15">
        <f>C63+C64-C68+C70</f>
        <v>119765501.43000002</v>
      </c>
      <c r="D72" s="15">
        <f>D63+D64-D68+D70</f>
        <v>131075525.94000001</v>
      </c>
    </row>
    <row r="73" spans="1:4" x14ac:dyDescent="0.25">
      <c r="A73" s="46"/>
      <c r="B73" s="92"/>
      <c r="C73" s="92"/>
      <c r="D73" s="92"/>
    </row>
    <row r="74" spans="1:4" x14ac:dyDescent="0.25">
      <c r="A74" s="19" t="s">
        <v>229</v>
      </c>
      <c r="B74" s="15">
        <f>B72-B64</f>
        <v>1607142.84</v>
      </c>
      <c r="C74" s="15">
        <f>C72-C64</f>
        <v>121372644.27000003</v>
      </c>
      <c r="D74" s="15">
        <f>D72-D64</f>
        <v>132548740.21000001</v>
      </c>
    </row>
    <row r="75" spans="1:4" x14ac:dyDescent="0.25">
      <c r="A75" s="56"/>
      <c r="B75" s="83"/>
      <c r="C75" s="83"/>
      <c r="D75" s="83"/>
    </row>
  </sheetData>
  <mergeCells count="1">
    <mergeCell ref="A1:D1"/>
  </mergeCells>
  <dataValidations count="1">
    <dataValidation type="decimal" allowBlank="1" showInputMessage="1" showErrorMessage="1" sqref="B8:D25 B37:D44 B29:D33 B48:D59 B63:D7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0 B37:D41 B48:D52 B63:D65 B12:D13 B16:D17 B20:D25 B18 B19 B32:D33 B43:D44 B54:D54 C53:D53 B67:D71 B74 B72 D72 B73 D73 D74 B56:D59 B55 D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opLeftCell="A67" zoomScale="110" zoomScaleNormal="110" workbookViewId="0">
      <selection activeCell="G34" sqref="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22.7109375" bestFit="1" customWidth="1"/>
  </cols>
  <sheetData>
    <row r="1" spans="1:8" ht="40.9" customHeight="1" x14ac:dyDescent="0.25">
      <c r="A1" s="243" t="s">
        <v>230</v>
      </c>
      <c r="B1" s="244"/>
      <c r="C1" s="244"/>
      <c r="D1" s="244"/>
      <c r="E1" s="244"/>
      <c r="F1" s="244"/>
      <c r="G1" s="245"/>
    </row>
    <row r="2" spans="1:8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8" x14ac:dyDescent="0.25">
      <c r="A3" s="115" t="s">
        <v>231</v>
      </c>
      <c r="B3" s="116"/>
      <c r="C3" s="116"/>
      <c r="D3" s="116"/>
      <c r="E3" s="116"/>
      <c r="F3" s="116"/>
      <c r="G3" s="117"/>
    </row>
    <row r="4" spans="1:8" x14ac:dyDescent="0.25">
      <c r="A4" s="115" t="str">
        <f>'Formato 3'!A4</f>
        <v>Del 1 de Enero al 31 de Diciembre de 2023 (b)</v>
      </c>
      <c r="B4" s="116"/>
      <c r="C4" s="116"/>
      <c r="D4" s="116"/>
      <c r="E4" s="116"/>
      <c r="F4" s="116"/>
      <c r="G4" s="117"/>
    </row>
    <row r="5" spans="1:8" x14ac:dyDescent="0.25">
      <c r="A5" s="118" t="s">
        <v>2</v>
      </c>
      <c r="B5" s="119"/>
      <c r="C5" s="119"/>
      <c r="D5" s="119"/>
      <c r="E5" s="119"/>
      <c r="F5" s="119"/>
      <c r="G5" s="120"/>
    </row>
    <row r="6" spans="1:8" ht="41.45" customHeight="1" x14ac:dyDescent="0.25">
      <c r="A6" s="246" t="s">
        <v>232</v>
      </c>
      <c r="B6" s="248" t="s">
        <v>233</v>
      </c>
      <c r="C6" s="248"/>
      <c r="D6" s="248"/>
      <c r="E6" s="248"/>
      <c r="F6" s="248"/>
      <c r="G6" s="248" t="s">
        <v>234</v>
      </c>
    </row>
    <row r="7" spans="1:8" ht="30" x14ac:dyDescent="0.25">
      <c r="A7" s="247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248"/>
    </row>
    <row r="8" spans="1:8" x14ac:dyDescent="0.25">
      <c r="A8" s="27" t="s">
        <v>239</v>
      </c>
      <c r="B8" s="92"/>
      <c r="C8" s="92"/>
      <c r="D8" s="92"/>
      <c r="E8" s="92"/>
      <c r="F8" s="92"/>
      <c r="G8" s="92"/>
    </row>
    <row r="9" spans="1:8" x14ac:dyDescent="0.25">
      <c r="A9" s="59" t="s">
        <v>240</v>
      </c>
      <c r="B9" s="165">
        <v>25200000</v>
      </c>
      <c r="C9" s="165">
        <v>2070000</v>
      </c>
      <c r="D9" s="164">
        <v>27270000</v>
      </c>
      <c r="E9" s="165">
        <v>26437318.280000001</v>
      </c>
      <c r="F9" s="165">
        <v>26437318.219999999</v>
      </c>
      <c r="G9" s="164">
        <v>1237318.22</v>
      </c>
      <c r="H9" s="175"/>
    </row>
    <row r="10" spans="1:8" x14ac:dyDescent="0.25">
      <c r="A10" s="59" t="s">
        <v>241</v>
      </c>
      <c r="B10" s="165">
        <v>0</v>
      </c>
      <c r="C10" s="165">
        <v>0</v>
      </c>
      <c r="D10" s="164">
        <v>0</v>
      </c>
      <c r="E10" s="165">
        <v>0</v>
      </c>
      <c r="F10" s="165">
        <v>0</v>
      </c>
      <c r="G10" s="164">
        <v>0</v>
      </c>
      <c r="H10" s="175"/>
    </row>
    <row r="11" spans="1:8" x14ac:dyDescent="0.25">
      <c r="A11" s="59" t="s">
        <v>242</v>
      </c>
      <c r="B11" s="165">
        <v>8400000</v>
      </c>
      <c r="C11" s="165">
        <v>-6100000</v>
      </c>
      <c r="D11" s="164">
        <v>2300000</v>
      </c>
      <c r="E11" s="165">
        <v>2179344</v>
      </c>
      <c r="F11" s="165">
        <v>2179344</v>
      </c>
      <c r="G11" s="164">
        <v>-6220656</v>
      </c>
      <c r="H11" s="175"/>
    </row>
    <row r="12" spans="1:8" x14ac:dyDescent="0.25">
      <c r="A12" s="59" t="s">
        <v>243</v>
      </c>
      <c r="B12" s="165">
        <v>31080000</v>
      </c>
      <c r="C12" s="165">
        <v>1625500</v>
      </c>
      <c r="D12" s="164">
        <v>32705500</v>
      </c>
      <c r="E12" s="165">
        <v>29264334.449999999</v>
      </c>
      <c r="F12" s="165">
        <v>24661949.899999999</v>
      </c>
      <c r="G12" s="164">
        <v>-6418050.1000000015</v>
      </c>
      <c r="H12" s="175"/>
    </row>
    <row r="13" spans="1:8" x14ac:dyDescent="0.25">
      <c r="A13" s="59" t="s">
        <v>244</v>
      </c>
      <c r="B13" s="165">
        <v>2572500</v>
      </c>
      <c r="C13" s="165">
        <v>5448500</v>
      </c>
      <c r="D13" s="164">
        <v>8021000</v>
      </c>
      <c r="E13" s="165">
        <v>8288372.3499999996</v>
      </c>
      <c r="F13" s="165">
        <v>8288372.0800000001</v>
      </c>
      <c r="G13" s="164">
        <v>5715872.0800000001</v>
      </c>
      <c r="H13" s="175"/>
    </row>
    <row r="14" spans="1:8" x14ac:dyDescent="0.25">
      <c r="A14" s="59" t="s">
        <v>245</v>
      </c>
      <c r="B14" s="165">
        <v>2047500</v>
      </c>
      <c r="C14" s="165">
        <v>956000</v>
      </c>
      <c r="D14" s="164">
        <v>3003500</v>
      </c>
      <c r="E14" s="165">
        <v>2509882.0499999998</v>
      </c>
      <c r="F14" s="165">
        <v>2509882.02</v>
      </c>
      <c r="G14" s="164">
        <v>462382.02</v>
      </c>
      <c r="H14" s="175"/>
    </row>
    <row r="15" spans="1:8" x14ac:dyDescent="0.25">
      <c r="A15" s="59" t="s">
        <v>246</v>
      </c>
      <c r="B15" s="165">
        <v>0</v>
      </c>
      <c r="C15" s="165">
        <v>0</v>
      </c>
      <c r="D15" s="164">
        <v>0</v>
      </c>
      <c r="E15" s="165">
        <v>0</v>
      </c>
      <c r="F15" s="165">
        <v>0</v>
      </c>
      <c r="G15" s="164">
        <v>0</v>
      </c>
      <c r="H15" s="175"/>
    </row>
    <row r="16" spans="1:8" x14ac:dyDescent="0.25">
      <c r="A16" s="93" t="s">
        <v>247</v>
      </c>
      <c r="B16" s="48">
        <f>SUM(B17:B27)</f>
        <v>179400000</v>
      </c>
      <c r="C16" s="48">
        <f t="shared" ref="C16:G16" si="0">SUM(C17:C27)</f>
        <v>36468478.629999995</v>
      </c>
      <c r="D16" s="48">
        <f t="shared" si="0"/>
        <v>215868478.63</v>
      </c>
      <c r="E16" s="48">
        <f t="shared" si="0"/>
        <v>208231701.60999995</v>
      </c>
      <c r="F16" s="48">
        <f t="shared" si="0"/>
        <v>208231701.60999995</v>
      </c>
      <c r="G16" s="48">
        <f t="shared" si="0"/>
        <v>28831701.609999988</v>
      </c>
      <c r="H16" s="175"/>
    </row>
    <row r="17" spans="1:8" x14ac:dyDescent="0.25">
      <c r="A17" s="78" t="s">
        <v>248</v>
      </c>
      <c r="B17" s="167">
        <v>118000000</v>
      </c>
      <c r="C17" s="167">
        <v>27374818.329999998</v>
      </c>
      <c r="D17" s="166">
        <v>145374818.32999998</v>
      </c>
      <c r="E17" s="167">
        <v>140363452.22999999</v>
      </c>
      <c r="F17" s="167">
        <v>140363452.22999999</v>
      </c>
      <c r="G17" s="166">
        <v>22363452.229999989</v>
      </c>
      <c r="H17" s="175"/>
    </row>
    <row r="18" spans="1:8" x14ac:dyDescent="0.25">
      <c r="A18" s="78" t="s">
        <v>249</v>
      </c>
      <c r="B18" s="167">
        <v>32000000</v>
      </c>
      <c r="C18" s="167">
        <v>7043218.1600000001</v>
      </c>
      <c r="D18" s="166">
        <v>39043218.159999996</v>
      </c>
      <c r="E18" s="167">
        <v>37526733.859999999</v>
      </c>
      <c r="F18" s="167">
        <v>37526733.859999999</v>
      </c>
      <c r="G18" s="166">
        <v>5526733.8599999994</v>
      </c>
      <c r="H18" s="175"/>
    </row>
    <row r="19" spans="1:8" x14ac:dyDescent="0.25">
      <c r="A19" s="78" t="s">
        <v>250</v>
      </c>
      <c r="B19" s="167">
        <v>13200000</v>
      </c>
      <c r="C19" s="167">
        <v>-849557.86</v>
      </c>
      <c r="D19" s="166">
        <v>12350442.140000001</v>
      </c>
      <c r="E19" s="167">
        <v>11569934.699999999</v>
      </c>
      <c r="F19" s="167">
        <v>11569934.699999999</v>
      </c>
      <c r="G19" s="166">
        <v>-1630065.3000000007</v>
      </c>
      <c r="H19" s="175"/>
    </row>
    <row r="20" spans="1:8" x14ac:dyDescent="0.25">
      <c r="A20" s="78" t="s">
        <v>251</v>
      </c>
      <c r="B20" s="166">
        <v>0</v>
      </c>
      <c r="C20" s="166">
        <v>0</v>
      </c>
      <c r="D20" s="166">
        <v>0</v>
      </c>
      <c r="E20" s="166">
        <v>0</v>
      </c>
      <c r="F20" s="166">
        <v>0</v>
      </c>
      <c r="G20" s="166">
        <v>0</v>
      </c>
      <c r="H20" s="175"/>
    </row>
    <row r="21" spans="1:8" x14ac:dyDescent="0.25">
      <c r="A21" s="78" t="s">
        <v>252</v>
      </c>
      <c r="B21" s="166">
        <v>0</v>
      </c>
      <c r="C21" s="166">
        <v>0</v>
      </c>
      <c r="D21" s="166">
        <v>0</v>
      </c>
      <c r="E21" s="166">
        <v>0</v>
      </c>
      <c r="F21" s="166">
        <v>0</v>
      </c>
      <c r="G21" s="166">
        <v>0</v>
      </c>
      <c r="H21" s="175"/>
    </row>
    <row r="22" spans="1:8" x14ac:dyDescent="0.25">
      <c r="A22" s="78" t="s">
        <v>253</v>
      </c>
      <c r="B22" s="167">
        <v>3000000</v>
      </c>
      <c r="C22" s="167">
        <v>1000000</v>
      </c>
      <c r="D22" s="166">
        <v>4000000</v>
      </c>
      <c r="E22" s="167">
        <v>3910391.79</v>
      </c>
      <c r="F22" s="167">
        <v>3910391.79</v>
      </c>
      <c r="G22" s="166">
        <v>910391.79</v>
      </c>
      <c r="H22" s="175"/>
    </row>
    <row r="23" spans="1:8" x14ac:dyDescent="0.25">
      <c r="A23" s="78" t="s">
        <v>254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75"/>
    </row>
    <row r="24" spans="1:8" x14ac:dyDescent="0.25">
      <c r="A24" s="78" t="s">
        <v>255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75"/>
    </row>
    <row r="25" spans="1:8" x14ac:dyDescent="0.25">
      <c r="A25" s="78" t="s">
        <v>256</v>
      </c>
      <c r="B25" s="167">
        <v>3000000</v>
      </c>
      <c r="C25" s="167">
        <v>1000000</v>
      </c>
      <c r="D25" s="166">
        <v>4000000</v>
      </c>
      <c r="E25" s="167">
        <v>3922803.03</v>
      </c>
      <c r="F25" s="167">
        <v>3922803.03</v>
      </c>
      <c r="G25" s="166">
        <v>922803.0299999998</v>
      </c>
      <c r="H25" s="175"/>
    </row>
    <row r="26" spans="1:8" x14ac:dyDescent="0.25">
      <c r="A26" s="78" t="s">
        <v>257</v>
      </c>
      <c r="B26" s="167">
        <v>10200000</v>
      </c>
      <c r="C26" s="167">
        <v>900000</v>
      </c>
      <c r="D26" s="166">
        <v>11100000</v>
      </c>
      <c r="E26" s="167">
        <v>10938386</v>
      </c>
      <c r="F26" s="167">
        <v>10938386</v>
      </c>
      <c r="G26" s="166">
        <v>738386</v>
      </c>
      <c r="H26" s="175"/>
    </row>
    <row r="27" spans="1:8" x14ac:dyDescent="0.25">
      <c r="A27" s="78" t="s">
        <v>258</v>
      </c>
      <c r="B27" s="167">
        <v>0</v>
      </c>
      <c r="C27" s="167">
        <v>0</v>
      </c>
      <c r="D27" s="166">
        <v>0</v>
      </c>
      <c r="E27" s="167">
        <v>0</v>
      </c>
      <c r="F27" s="167">
        <v>0</v>
      </c>
      <c r="G27" s="166">
        <v>0</v>
      </c>
      <c r="H27" s="175"/>
    </row>
    <row r="28" spans="1:8" x14ac:dyDescent="0.25">
      <c r="A28" s="59" t="s">
        <v>259</v>
      </c>
      <c r="B28" s="48">
        <f>SUM(B29:B33)</f>
        <v>3190000</v>
      </c>
      <c r="C28" s="48">
        <f t="shared" ref="C28:G28" si="1">SUM(C29:C33)</f>
        <v>810000</v>
      </c>
      <c r="D28" s="48">
        <f t="shared" si="1"/>
        <v>4000000</v>
      </c>
      <c r="E28" s="48">
        <f t="shared" si="1"/>
        <v>4564213.47</v>
      </c>
      <c r="F28" s="48">
        <f t="shared" si="1"/>
        <v>4564213.47</v>
      </c>
      <c r="G28" s="48">
        <f t="shared" si="1"/>
        <v>1374213.47</v>
      </c>
      <c r="H28" s="175"/>
    </row>
    <row r="29" spans="1:8" x14ac:dyDescent="0.25">
      <c r="A29" s="78" t="s">
        <v>260</v>
      </c>
      <c r="B29" s="169">
        <v>40000</v>
      </c>
      <c r="C29" s="169">
        <v>-15000</v>
      </c>
      <c r="D29" s="168">
        <v>25000</v>
      </c>
      <c r="E29" s="169">
        <v>23411.279999999999</v>
      </c>
      <c r="F29" s="169">
        <v>23411.279999999999</v>
      </c>
      <c r="G29" s="168">
        <v>-16588.72</v>
      </c>
      <c r="H29" s="175"/>
    </row>
    <row r="30" spans="1:8" x14ac:dyDescent="0.25">
      <c r="A30" s="78" t="s">
        <v>261</v>
      </c>
      <c r="B30" s="169">
        <v>350000</v>
      </c>
      <c r="C30" s="169">
        <v>-5000</v>
      </c>
      <c r="D30" s="168">
        <v>345000</v>
      </c>
      <c r="E30" s="169">
        <v>343784.76</v>
      </c>
      <c r="F30" s="169">
        <v>343784.76</v>
      </c>
      <c r="G30" s="168">
        <v>-6215.2399999999907</v>
      </c>
      <c r="H30" s="175"/>
    </row>
    <row r="31" spans="1:8" x14ac:dyDescent="0.25">
      <c r="A31" s="78" t="s">
        <v>262</v>
      </c>
      <c r="B31" s="169">
        <v>1700000</v>
      </c>
      <c r="C31" s="169">
        <v>875000</v>
      </c>
      <c r="D31" s="168">
        <v>2575000</v>
      </c>
      <c r="E31" s="169">
        <v>2570820.0299999998</v>
      </c>
      <c r="F31" s="169">
        <v>2570820.0299999998</v>
      </c>
      <c r="G31" s="168">
        <v>870820.03</v>
      </c>
      <c r="H31" s="175"/>
    </row>
    <row r="32" spans="1:8" x14ac:dyDescent="0.25">
      <c r="A32" s="78" t="s">
        <v>263</v>
      </c>
      <c r="B32" s="168">
        <v>0</v>
      </c>
      <c r="C32" s="168">
        <v>0</v>
      </c>
      <c r="D32" s="168">
        <v>0</v>
      </c>
      <c r="E32" s="168">
        <v>0</v>
      </c>
      <c r="F32" s="168">
        <v>0</v>
      </c>
      <c r="G32" s="168">
        <v>0</v>
      </c>
      <c r="H32" s="175"/>
    </row>
    <row r="33" spans="1:8" ht="14.45" customHeight="1" x14ac:dyDescent="0.25">
      <c r="A33" s="78" t="s">
        <v>264</v>
      </c>
      <c r="B33" s="169">
        <v>1100000</v>
      </c>
      <c r="C33" s="169">
        <v>-45000</v>
      </c>
      <c r="D33" s="168">
        <v>1055000</v>
      </c>
      <c r="E33" s="169">
        <v>1626197.4</v>
      </c>
      <c r="F33" s="169">
        <v>1626197.4</v>
      </c>
      <c r="G33" s="168">
        <v>526197.39999999991</v>
      </c>
      <c r="H33" s="175"/>
    </row>
    <row r="34" spans="1:8" ht="14.45" customHeight="1" x14ac:dyDescent="0.25">
      <c r="A34" s="59" t="s">
        <v>265</v>
      </c>
      <c r="B34" s="174">
        <v>410000</v>
      </c>
      <c r="C34" s="174">
        <v>67036750.949999988</v>
      </c>
      <c r="D34" s="173">
        <v>67446750.949999988</v>
      </c>
      <c r="E34" s="174">
        <v>66499687.540000007</v>
      </c>
      <c r="F34" s="174">
        <v>66791737.540000007</v>
      </c>
      <c r="G34" s="173">
        <v>66381737.539999999</v>
      </c>
      <c r="H34" s="175"/>
    </row>
    <row r="35" spans="1:8" ht="14.45" customHeight="1" x14ac:dyDescent="0.25">
      <c r="A35" s="59" t="s">
        <v>266</v>
      </c>
      <c r="B35" s="48">
        <f>B36</f>
        <v>0</v>
      </c>
      <c r="C35" s="48">
        <f t="shared" ref="C35:G35" si="2">C36</f>
        <v>0</v>
      </c>
      <c r="D35" s="48">
        <f t="shared" si="2"/>
        <v>0</v>
      </c>
      <c r="E35" s="48">
        <f t="shared" si="2"/>
        <v>0</v>
      </c>
      <c r="F35" s="48">
        <f t="shared" si="2"/>
        <v>0</v>
      </c>
      <c r="G35" s="48">
        <f t="shared" si="2"/>
        <v>0</v>
      </c>
      <c r="H35" s="175"/>
    </row>
    <row r="36" spans="1:8" ht="14.45" customHeight="1" x14ac:dyDescent="0.25">
      <c r="A36" s="78" t="s">
        <v>267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f>F36-B36</f>
        <v>0</v>
      </c>
      <c r="H36" s="175"/>
    </row>
    <row r="37" spans="1:8" ht="14.45" customHeight="1" x14ac:dyDescent="0.25">
      <c r="A37" s="59" t="s">
        <v>268</v>
      </c>
      <c r="B37" s="48">
        <f>B38+B39</f>
        <v>0</v>
      </c>
      <c r="C37" s="48">
        <f t="shared" ref="C37:G37" si="3">C38+C39</f>
        <v>0</v>
      </c>
      <c r="D37" s="48">
        <f t="shared" si="3"/>
        <v>0</v>
      </c>
      <c r="E37" s="48">
        <f t="shared" si="3"/>
        <v>0</v>
      </c>
      <c r="F37" s="48">
        <f t="shared" si="3"/>
        <v>0</v>
      </c>
      <c r="G37" s="48">
        <f t="shared" si="3"/>
        <v>0</v>
      </c>
      <c r="H37" s="175"/>
    </row>
    <row r="38" spans="1:8" x14ac:dyDescent="0.25">
      <c r="A38" s="78" t="s">
        <v>269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f>F38-B38</f>
        <v>0</v>
      </c>
      <c r="H38" s="175"/>
    </row>
    <row r="39" spans="1:8" x14ac:dyDescent="0.25">
      <c r="A39" s="78" t="s">
        <v>270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f>F39-B39</f>
        <v>0</v>
      </c>
      <c r="H39" s="175"/>
    </row>
    <row r="40" spans="1:8" x14ac:dyDescent="0.25">
      <c r="A40" s="46"/>
      <c r="B40" s="48"/>
      <c r="C40" s="48"/>
      <c r="D40" s="48"/>
      <c r="E40" s="48"/>
      <c r="F40" s="48"/>
      <c r="G40" s="48"/>
    </row>
    <row r="41" spans="1:8" x14ac:dyDescent="0.25">
      <c r="A41" s="3" t="s">
        <v>271</v>
      </c>
      <c r="B41" s="4">
        <f t="shared" ref="B41:F41" si="4">SUM(B9,B10,B11,B12,B13,B14,B15,B16,B28,B34,B35,B37)</f>
        <v>252300000</v>
      </c>
      <c r="C41" s="4">
        <f t="shared" si="4"/>
        <v>108315229.57999998</v>
      </c>
      <c r="D41" s="4">
        <f t="shared" si="4"/>
        <v>360615229.57999998</v>
      </c>
      <c r="E41" s="4">
        <f t="shared" si="4"/>
        <v>347974853.75</v>
      </c>
      <c r="F41" s="4">
        <f t="shared" si="4"/>
        <v>343664518.83999997</v>
      </c>
      <c r="G41" s="4">
        <f>SUM(G9,G10,G11,G12,G13,G14,G15,G16,G28,G34,G35,G37)</f>
        <v>91364518.839999974</v>
      </c>
    </row>
    <row r="42" spans="1:8" x14ac:dyDescent="0.25">
      <c r="A42" s="3" t="s">
        <v>272</v>
      </c>
      <c r="B42" s="94"/>
      <c r="C42" s="94"/>
      <c r="D42" s="94"/>
      <c r="E42" s="94"/>
      <c r="F42" s="94"/>
      <c r="G42" s="4">
        <f>IF(G41&gt;0,G41,0)</f>
        <v>91364518.839999974</v>
      </c>
    </row>
    <row r="43" spans="1:8" x14ac:dyDescent="0.25">
      <c r="A43" s="46"/>
      <c r="B43" s="50"/>
      <c r="C43" s="50"/>
      <c r="D43" s="50"/>
      <c r="E43" s="50"/>
      <c r="F43" s="50"/>
      <c r="G43" s="50"/>
    </row>
    <row r="44" spans="1:8" x14ac:dyDescent="0.25">
      <c r="A44" s="3" t="s">
        <v>273</v>
      </c>
      <c r="B44" s="50"/>
      <c r="C44" s="50"/>
      <c r="D44" s="50"/>
      <c r="E44" s="50"/>
      <c r="F44" s="50"/>
      <c r="G44" s="50"/>
    </row>
    <row r="45" spans="1:8" x14ac:dyDescent="0.25">
      <c r="A45" s="59" t="s">
        <v>274</v>
      </c>
      <c r="B45" s="48">
        <f t="shared" ref="B45:G45" si="5">SUM(B46:B53)</f>
        <v>200000000</v>
      </c>
      <c r="C45" s="48">
        <f t="shared" si="5"/>
        <v>25782153</v>
      </c>
      <c r="D45" s="48">
        <f t="shared" si="5"/>
        <v>225782153</v>
      </c>
      <c r="E45" s="48">
        <f t="shared" si="5"/>
        <v>225908262.88999999</v>
      </c>
      <c r="F45" s="48">
        <f t="shared" si="5"/>
        <v>225908262.88999999</v>
      </c>
      <c r="G45" s="48">
        <f t="shared" si="5"/>
        <v>25908262.889999986</v>
      </c>
    </row>
    <row r="46" spans="1:8" x14ac:dyDescent="0.25">
      <c r="A46" s="81" t="s">
        <v>275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8" x14ac:dyDescent="0.25">
      <c r="A47" s="81" t="s">
        <v>276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8" x14ac:dyDescent="0.25">
      <c r="A48" s="81" t="s">
        <v>277</v>
      </c>
      <c r="B48" s="171">
        <v>84000000</v>
      </c>
      <c r="C48" s="171">
        <v>7113146</v>
      </c>
      <c r="D48" s="170">
        <v>91113146</v>
      </c>
      <c r="E48" s="171">
        <v>91256997.159999996</v>
      </c>
      <c r="F48" s="171">
        <v>91256997.159999996</v>
      </c>
      <c r="G48" s="170">
        <v>7256997.1599999964</v>
      </c>
    </row>
    <row r="49" spans="1:8" ht="30" x14ac:dyDescent="0.25">
      <c r="A49" s="81" t="s">
        <v>278</v>
      </c>
      <c r="B49" s="171">
        <v>116000000</v>
      </c>
      <c r="C49" s="171">
        <v>18669007</v>
      </c>
      <c r="D49" s="170">
        <v>134669007</v>
      </c>
      <c r="E49" s="171">
        <v>134651265.72999999</v>
      </c>
      <c r="F49" s="171">
        <v>134651265.72999999</v>
      </c>
      <c r="G49" s="170">
        <v>18651265.729999989</v>
      </c>
    </row>
    <row r="50" spans="1:8" x14ac:dyDescent="0.25">
      <c r="A50" s="81" t="s">
        <v>279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8" x14ac:dyDescent="0.25">
      <c r="A51" s="81" t="s">
        <v>280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8" ht="30" x14ac:dyDescent="0.25">
      <c r="A52" s="82" t="s">
        <v>281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8" x14ac:dyDescent="0.25">
      <c r="A53" s="78" t="s">
        <v>282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8" x14ac:dyDescent="0.25">
      <c r="A54" s="59" t="s">
        <v>283</v>
      </c>
      <c r="B54" s="48">
        <f>SUM(B55:B58)</f>
        <v>72700000</v>
      </c>
      <c r="C54" s="48">
        <f>SUM(C55:C58)</f>
        <v>80560905.830000013</v>
      </c>
      <c r="D54" s="48">
        <f>SUM(D55:D58)</f>
        <v>153260905.83000001</v>
      </c>
      <c r="E54" s="48">
        <f>SUM(E55:E58)</f>
        <v>105005700.98999999</v>
      </c>
      <c r="F54" s="48">
        <f>SUM(F55:F58)</f>
        <v>104742700.98999999</v>
      </c>
      <c r="G54" s="48">
        <f t="shared" ref="G54" si="6">SUM(G55:G58)</f>
        <v>32042700.989999998</v>
      </c>
    </row>
    <row r="55" spans="1:8" x14ac:dyDescent="0.25">
      <c r="A55" s="82" t="s">
        <v>284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</row>
    <row r="56" spans="1:8" x14ac:dyDescent="0.25">
      <c r="A56" s="81" t="s">
        <v>285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</row>
    <row r="57" spans="1:8" x14ac:dyDescent="0.25">
      <c r="A57" s="81" t="s">
        <v>286</v>
      </c>
      <c r="B57" s="172">
        <v>0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</row>
    <row r="58" spans="1:8" x14ac:dyDescent="0.25">
      <c r="A58" s="82" t="s">
        <v>287</v>
      </c>
      <c r="B58" s="174">
        <v>72700000</v>
      </c>
      <c r="C58" s="174">
        <v>80560905.830000013</v>
      </c>
      <c r="D58" s="173">
        <v>153260905.83000001</v>
      </c>
      <c r="E58" s="174">
        <v>105005700.98999999</v>
      </c>
      <c r="F58" s="174">
        <v>104742700.98999999</v>
      </c>
      <c r="G58" s="172">
        <v>32042700.989999998</v>
      </c>
      <c r="H58" s="141"/>
    </row>
    <row r="59" spans="1:8" x14ac:dyDescent="0.25">
      <c r="A59" s="59" t="s">
        <v>288</v>
      </c>
      <c r="B59" s="48">
        <f t="shared" ref="B59:G59" si="7">SUM(B60:B61)</f>
        <v>0</v>
      </c>
      <c r="C59" s="48">
        <f t="shared" si="7"/>
        <v>0</v>
      </c>
      <c r="D59" s="48">
        <f t="shared" si="7"/>
        <v>0</v>
      </c>
      <c r="E59" s="48">
        <f t="shared" si="7"/>
        <v>0</v>
      </c>
      <c r="F59" s="48">
        <f t="shared" si="7"/>
        <v>0</v>
      </c>
      <c r="G59" s="48">
        <f t="shared" si="7"/>
        <v>0</v>
      </c>
    </row>
    <row r="60" spans="1:8" x14ac:dyDescent="0.25">
      <c r="A60" s="81" t="s">
        <v>289</v>
      </c>
      <c r="B60" s="174">
        <v>0</v>
      </c>
      <c r="C60" s="174">
        <v>0</v>
      </c>
      <c r="D60" s="173">
        <v>0</v>
      </c>
      <c r="E60" s="174">
        <v>0</v>
      </c>
      <c r="F60" s="174">
        <v>0</v>
      </c>
      <c r="G60" s="173">
        <v>0</v>
      </c>
    </row>
    <row r="61" spans="1:8" x14ac:dyDescent="0.25">
      <c r="A61" s="81" t="s">
        <v>290</v>
      </c>
      <c r="B61" s="174">
        <v>0</v>
      </c>
      <c r="C61" s="174">
        <v>0</v>
      </c>
      <c r="D61" s="173">
        <v>0</v>
      </c>
      <c r="E61" s="174">
        <v>0</v>
      </c>
      <c r="F61" s="174">
        <v>0</v>
      </c>
      <c r="G61" s="173">
        <v>0</v>
      </c>
    </row>
    <row r="62" spans="1:8" x14ac:dyDescent="0.25">
      <c r="A62" s="59" t="s">
        <v>291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f t="shared" ref="G62:G63" si="8">F62-B62</f>
        <v>0</v>
      </c>
    </row>
    <row r="63" spans="1:8" x14ac:dyDescent="0.25">
      <c r="A63" s="59" t="s">
        <v>292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8"/>
        <v>0</v>
      </c>
    </row>
    <row r="64" spans="1:8" x14ac:dyDescent="0.25">
      <c r="A64" s="46"/>
      <c r="B64" s="50"/>
      <c r="C64" s="50"/>
      <c r="D64" s="50"/>
      <c r="E64" s="50"/>
      <c r="F64" s="50"/>
      <c r="G64" s="50"/>
    </row>
    <row r="65" spans="1:7" x14ac:dyDescent="0.25">
      <c r="A65" s="3" t="s">
        <v>293</v>
      </c>
      <c r="B65" s="4">
        <f t="shared" ref="B65:G65" si="9">B45+B54+B59+B62+B63</f>
        <v>272700000</v>
      </c>
      <c r="C65" s="4">
        <f>C45+C54+C59+C62+C63</f>
        <v>106343058.83000001</v>
      </c>
      <c r="D65" s="4">
        <f t="shared" si="9"/>
        <v>379043058.83000004</v>
      </c>
      <c r="E65" s="4">
        <f t="shared" si="9"/>
        <v>330913963.88</v>
      </c>
      <c r="F65" s="4">
        <f t="shared" si="9"/>
        <v>330650963.88</v>
      </c>
      <c r="G65" s="4">
        <f t="shared" si="9"/>
        <v>57950963.87999998</v>
      </c>
    </row>
    <row r="66" spans="1:7" x14ac:dyDescent="0.25">
      <c r="A66" s="46"/>
      <c r="B66" s="50"/>
      <c r="C66" s="50"/>
      <c r="D66" s="50"/>
      <c r="E66" s="50"/>
      <c r="F66" s="50"/>
      <c r="G66" s="50"/>
    </row>
    <row r="67" spans="1:7" x14ac:dyDescent="0.25">
      <c r="A67" s="3" t="s">
        <v>294</v>
      </c>
      <c r="B67" s="4">
        <f t="shared" ref="B67:G67" si="10">B68</f>
        <v>0</v>
      </c>
      <c r="C67" s="4">
        <f t="shared" si="10"/>
        <v>0</v>
      </c>
      <c r="D67" s="4">
        <f t="shared" si="10"/>
        <v>0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9" t="s">
        <v>295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7" x14ac:dyDescent="0.25">
      <c r="A69" s="46"/>
      <c r="B69" s="50"/>
      <c r="C69" s="50"/>
      <c r="D69" s="50"/>
      <c r="E69" s="50"/>
      <c r="F69" s="50"/>
      <c r="G69" s="50"/>
    </row>
    <row r="70" spans="1:7" x14ac:dyDescent="0.25">
      <c r="A70" s="3" t="s">
        <v>296</v>
      </c>
      <c r="B70" s="4">
        <f t="shared" ref="B70:F70" si="11">B41+B65+B67</f>
        <v>525000000</v>
      </c>
      <c r="C70" s="4">
        <f t="shared" si="11"/>
        <v>214658288.41</v>
      </c>
      <c r="D70" s="4">
        <f t="shared" si="11"/>
        <v>739658288.41000009</v>
      </c>
      <c r="E70" s="4">
        <f t="shared" si="11"/>
        <v>678888817.63</v>
      </c>
      <c r="F70" s="4">
        <f t="shared" si="11"/>
        <v>674315482.72000003</v>
      </c>
      <c r="G70" s="4">
        <f>G41+G65+G67</f>
        <v>149315482.71999997</v>
      </c>
    </row>
    <row r="71" spans="1:7" x14ac:dyDescent="0.25">
      <c r="A71" s="46"/>
      <c r="B71" s="50"/>
      <c r="C71" s="50"/>
      <c r="D71" s="50"/>
      <c r="E71" s="50"/>
      <c r="F71" s="50"/>
      <c r="G71" s="50"/>
    </row>
    <row r="72" spans="1:7" x14ac:dyDescent="0.25">
      <c r="A72" s="3" t="s">
        <v>297</v>
      </c>
      <c r="B72" s="50"/>
      <c r="C72" s="50"/>
      <c r="D72" s="50"/>
      <c r="E72" s="50"/>
      <c r="F72" s="50"/>
      <c r="G72" s="50"/>
    </row>
    <row r="73" spans="1:7" ht="30" x14ac:dyDescent="0.25">
      <c r="A73" s="68" t="s">
        <v>298</v>
      </c>
      <c r="B73" s="48">
        <v>0</v>
      </c>
      <c r="C73" s="48">
        <v>51184767.700000003</v>
      </c>
      <c r="D73" s="48">
        <v>51184767.700000003</v>
      </c>
      <c r="E73" s="48">
        <v>26333311.059999999</v>
      </c>
      <c r="F73" s="48">
        <v>22133771.34</v>
      </c>
      <c r="G73" s="48">
        <f>F73-B73</f>
        <v>22133771.34</v>
      </c>
    </row>
    <row r="74" spans="1:7" ht="30" x14ac:dyDescent="0.25">
      <c r="A74" s="68" t="s">
        <v>299</v>
      </c>
      <c r="B74" s="48">
        <v>0</v>
      </c>
      <c r="C74" s="48">
        <v>2435207.27</v>
      </c>
      <c r="D74" s="48">
        <v>2435207.27</v>
      </c>
      <c r="E74" s="48">
        <v>2220644.7400000002</v>
      </c>
      <c r="F74" s="48">
        <v>2220644.7400000002</v>
      </c>
      <c r="G74" s="48">
        <f>F74-B74</f>
        <v>2220644.7400000002</v>
      </c>
    </row>
    <row r="75" spans="1:7" x14ac:dyDescent="0.25">
      <c r="A75" s="19" t="s">
        <v>300</v>
      </c>
      <c r="B75" s="4">
        <f t="shared" ref="B75:F75" si="12">B73+B74</f>
        <v>0</v>
      </c>
      <c r="C75" s="4">
        <f t="shared" si="12"/>
        <v>53619974.970000006</v>
      </c>
      <c r="D75" s="4">
        <f t="shared" si="12"/>
        <v>53619974.970000006</v>
      </c>
      <c r="E75" s="4">
        <f t="shared" si="12"/>
        <v>28553955.799999997</v>
      </c>
      <c r="F75" s="4">
        <f t="shared" si="12"/>
        <v>24354416.079999998</v>
      </c>
      <c r="G75" s="4">
        <f>G73+G74</f>
        <v>24354416.079999998</v>
      </c>
    </row>
    <row r="76" spans="1:7" x14ac:dyDescent="0.25">
      <c r="A76" s="56"/>
      <c r="B76" s="83"/>
      <c r="C76" s="83"/>
      <c r="D76" s="83"/>
      <c r="E76" s="83"/>
      <c r="F76" s="83"/>
      <c r="G76" s="8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6:F36 B62:F64 G62:G69 G38:G40 C16:F16 B38:F44 B75:F75 B73 B74 B66:F72 B65 D65:F65 G42:G44 G71:G72 G76" unlockedFormula="1"/>
    <ignoredError sqref="C28:F28" formulaRange="1" unlockedFormula="1"/>
    <ignoredError sqref="G54 G16 G28 G3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3" zoomScale="110" zoomScaleNormal="110" workbookViewId="0">
      <selection activeCell="D90" sqref="D9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1" t="s">
        <v>301</v>
      </c>
      <c r="B1" s="244"/>
      <c r="C1" s="244"/>
      <c r="D1" s="244"/>
      <c r="E1" s="244"/>
      <c r="F1" s="244"/>
      <c r="G1" s="245"/>
    </row>
    <row r="2" spans="1:7" x14ac:dyDescent="0.25">
      <c r="A2" s="127" t="str">
        <f>'Formato 1'!A2</f>
        <v>Municipio de Valle de Santiago, Gto.</v>
      </c>
      <c r="B2" s="127"/>
      <c r="C2" s="127"/>
      <c r="D2" s="127"/>
      <c r="E2" s="127"/>
      <c r="F2" s="127"/>
      <c r="G2" s="127"/>
    </row>
    <row r="3" spans="1:7" x14ac:dyDescent="0.25">
      <c r="A3" s="128" t="s">
        <v>302</v>
      </c>
      <c r="B3" s="128"/>
      <c r="C3" s="128"/>
      <c r="D3" s="128"/>
      <c r="E3" s="128"/>
      <c r="F3" s="128"/>
      <c r="G3" s="128"/>
    </row>
    <row r="4" spans="1:7" x14ac:dyDescent="0.25">
      <c r="A4" s="128" t="s">
        <v>303</v>
      </c>
      <c r="B4" s="128"/>
      <c r="C4" s="128"/>
      <c r="D4" s="128"/>
      <c r="E4" s="128"/>
      <c r="F4" s="128"/>
      <c r="G4" s="128"/>
    </row>
    <row r="5" spans="1:7" x14ac:dyDescent="0.25">
      <c r="A5" s="128" t="str">
        <f>'Formato 3'!A4</f>
        <v>Del 1 de Enero al 31 de Diciembre de 2023 (b)</v>
      </c>
      <c r="B5" s="128"/>
      <c r="C5" s="128"/>
      <c r="D5" s="128"/>
      <c r="E5" s="128"/>
      <c r="F5" s="128"/>
      <c r="G5" s="128"/>
    </row>
    <row r="6" spans="1:7" ht="41.45" customHeight="1" x14ac:dyDescent="0.25">
      <c r="A6" s="129" t="s">
        <v>2</v>
      </c>
      <c r="B6" s="129"/>
      <c r="C6" s="129"/>
      <c r="D6" s="129"/>
      <c r="E6" s="129"/>
      <c r="F6" s="129"/>
      <c r="G6" s="129"/>
    </row>
    <row r="7" spans="1:7" x14ac:dyDescent="0.25">
      <c r="A7" s="249" t="s">
        <v>6</v>
      </c>
      <c r="B7" s="249" t="s">
        <v>304</v>
      </c>
      <c r="C7" s="249"/>
      <c r="D7" s="249"/>
      <c r="E7" s="249"/>
      <c r="F7" s="249"/>
      <c r="G7" s="250" t="s">
        <v>305</v>
      </c>
    </row>
    <row r="8" spans="1:7" ht="30" x14ac:dyDescent="0.25">
      <c r="A8" s="249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49"/>
    </row>
    <row r="9" spans="1:7" x14ac:dyDescent="0.25">
      <c r="A9" s="28" t="s">
        <v>310</v>
      </c>
      <c r="B9" s="84">
        <f t="shared" ref="B9:G9" si="0">SUM(B10,B18,B28,B38,B48,B58,B62,B71,B75)</f>
        <v>252300000.00000003</v>
      </c>
      <c r="C9" s="84">
        <f t="shared" si="0"/>
        <v>159499997.27999997</v>
      </c>
      <c r="D9" s="84">
        <f>SUM(D10,D18,D28,D38,D48,D58,D62,D71,D75)</f>
        <v>411799997.28000003</v>
      </c>
      <c r="E9" s="84">
        <f t="shared" si="0"/>
        <v>277794940.38999999</v>
      </c>
      <c r="F9" s="84">
        <f t="shared" si="0"/>
        <v>261093317.54000002</v>
      </c>
      <c r="G9" s="84">
        <f t="shared" si="0"/>
        <v>134005056.89</v>
      </c>
    </row>
    <row r="10" spans="1:7" x14ac:dyDescent="0.25">
      <c r="A10" s="85" t="s">
        <v>311</v>
      </c>
      <c r="B10" s="84">
        <f t="shared" ref="B10:G10" si="1">SUM(B11:B17)</f>
        <v>121205213</v>
      </c>
      <c r="C10" s="84">
        <f t="shared" si="1"/>
        <v>3077067</v>
      </c>
      <c r="D10" s="84">
        <f t="shared" si="1"/>
        <v>124282280</v>
      </c>
      <c r="E10" s="84">
        <f t="shared" si="1"/>
        <v>111902541.61</v>
      </c>
      <c r="F10" s="84">
        <f t="shared" si="1"/>
        <v>110767809.07000001</v>
      </c>
      <c r="G10" s="84">
        <f t="shared" si="1"/>
        <v>12379738.389999997</v>
      </c>
    </row>
    <row r="11" spans="1:7" x14ac:dyDescent="0.25">
      <c r="A11" s="86" t="s">
        <v>312</v>
      </c>
      <c r="B11" s="178">
        <v>76071148</v>
      </c>
      <c r="C11" s="178">
        <v>536216</v>
      </c>
      <c r="D11" s="177">
        <v>76607364</v>
      </c>
      <c r="E11" s="178">
        <v>70706554.090000004</v>
      </c>
      <c r="F11" s="178">
        <v>70706554.090000004</v>
      </c>
      <c r="G11" s="76">
        <f>D11-E11</f>
        <v>5900809.9099999964</v>
      </c>
    </row>
    <row r="12" spans="1:7" x14ac:dyDescent="0.25">
      <c r="A12" s="86" t="s">
        <v>313</v>
      </c>
      <c r="B12" s="178">
        <v>1500000</v>
      </c>
      <c r="C12" s="178">
        <v>1831750</v>
      </c>
      <c r="D12" s="177">
        <v>3331750</v>
      </c>
      <c r="E12" s="178">
        <v>3162393.66</v>
      </c>
      <c r="F12" s="178">
        <v>3162393.66</v>
      </c>
      <c r="G12" s="76">
        <f t="shared" ref="G12:G17" si="2">D12-E12</f>
        <v>169356.33999999985</v>
      </c>
    </row>
    <row r="13" spans="1:7" x14ac:dyDescent="0.25">
      <c r="A13" s="86" t="s">
        <v>314</v>
      </c>
      <c r="B13" s="178">
        <v>15858933</v>
      </c>
      <c r="C13" s="178">
        <v>2506101</v>
      </c>
      <c r="D13" s="177">
        <v>18365034</v>
      </c>
      <c r="E13" s="178">
        <v>15391575.77</v>
      </c>
      <c r="F13" s="178">
        <v>15391575.77</v>
      </c>
      <c r="G13" s="76">
        <f t="shared" si="2"/>
        <v>2973458.2300000004</v>
      </c>
    </row>
    <row r="14" spans="1:7" x14ac:dyDescent="0.25">
      <c r="A14" s="86" t="s">
        <v>315</v>
      </c>
      <c r="B14" s="178">
        <v>11000000</v>
      </c>
      <c r="C14" s="178">
        <v>-2200000</v>
      </c>
      <c r="D14" s="177">
        <v>8800000</v>
      </c>
      <c r="E14" s="178">
        <v>6603268.6100000003</v>
      </c>
      <c r="F14" s="178">
        <v>5475106.0700000003</v>
      </c>
      <c r="G14" s="76">
        <f t="shared" si="2"/>
        <v>2196731.3899999997</v>
      </c>
    </row>
    <row r="15" spans="1:7" x14ac:dyDescent="0.25">
      <c r="A15" s="86" t="s">
        <v>316</v>
      </c>
      <c r="B15" s="178">
        <v>16775132</v>
      </c>
      <c r="C15" s="178">
        <v>403000</v>
      </c>
      <c r="D15" s="177">
        <v>17178132</v>
      </c>
      <c r="E15" s="178">
        <v>16038749.48</v>
      </c>
      <c r="F15" s="178">
        <v>16032179.48</v>
      </c>
      <c r="G15" s="76">
        <f t="shared" si="2"/>
        <v>1139382.5199999996</v>
      </c>
    </row>
    <row r="16" spans="1:7" x14ac:dyDescent="0.25">
      <c r="A16" s="86" t="s">
        <v>317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76">
        <f t="shared" si="2"/>
        <v>0</v>
      </c>
    </row>
    <row r="17" spans="1:7" x14ac:dyDescent="0.25">
      <c r="A17" s="86" t="s">
        <v>318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76">
        <f t="shared" si="2"/>
        <v>0</v>
      </c>
    </row>
    <row r="18" spans="1:7" x14ac:dyDescent="0.25">
      <c r="A18" s="85" t="s">
        <v>319</v>
      </c>
      <c r="B18" s="84">
        <f t="shared" ref="B18:G18" si="3">SUM(B19:B27)</f>
        <v>15519062</v>
      </c>
      <c r="C18" s="84">
        <f t="shared" si="3"/>
        <v>3142290.05</v>
      </c>
      <c r="D18" s="84">
        <f t="shared" si="3"/>
        <v>18661352.050000001</v>
      </c>
      <c r="E18" s="84">
        <f t="shared" si="3"/>
        <v>15434495.829999998</v>
      </c>
      <c r="F18" s="84">
        <f t="shared" si="3"/>
        <v>15069406.039999999</v>
      </c>
      <c r="G18" s="84">
        <f t="shared" si="3"/>
        <v>3226856.2199999997</v>
      </c>
    </row>
    <row r="19" spans="1:7" x14ac:dyDescent="0.25">
      <c r="A19" s="86" t="s">
        <v>320</v>
      </c>
      <c r="B19" s="181">
        <v>4380000</v>
      </c>
      <c r="C19" s="181">
        <v>843020</v>
      </c>
      <c r="D19" s="180">
        <v>5223020</v>
      </c>
      <c r="E19" s="181">
        <v>4817797.7300000004</v>
      </c>
      <c r="F19" s="181">
        <v>4666961.2</v>
      </c>
      <c r="G19" s="76">
        <f>D19-E19</f>
        <v>405222.26999999955</v>
      </c>
    </row>
    <row r="20" spans="1:7" x14ac:dyDescent="0.25">
      <c r="A20" s="86" t="s">
        <v>321</v>
      </c>
      <c r="B20" s="181">
        <v>642000</v>
      </c>
      <c r="C20" s="181">
        <v>77000</v>
      </c>
      <c r="D20" s="180">
        <v>719000</v>
      </c>
      <c r="E20" s="181">
        <v>521445.28</v>
      </c>
      <c r="F20" s="181">
        <v>507030.28</v>
      </c>
      <c r="G20" s="76">
        <f t="shared" ref="G20:G27" si="4">D20-E20</f>
        <v>197554.71999999997</v>
      </c>
    </row>
    <row r="21" spans="1:7" x14ac:dyDescent="0.25">
      <c r="A21" s="86" t="s">
        <v>322</v>
      </c>
      <c r="B21" s="181">
        <v>12062</v>
      </c>
      <c r="C21" s="181">
        <v>0</v>
      </c>
      <c r="D21" s="180">
        <v>12062</v>
      </c>
      <c r="E21" s="181">
        <v>0</v>
      </c>
      <c r="F21" s="181">
        <v>0</v>
      </c>
      <c r="G21" s="76">
        <f t="shared" si="4"/>
        <v>12062</v>
      </c>
    </row>
    <row r="22" spans="1:7" x14ac:dyDescent="0.25">
      <c r="A22" s="86" t="s">
        <v>323</v>
      </c>
      <c r="B22" s="181">
        <v>2512000</v>
      </c>
      <c r="C22" s="181">
        <v>1497250</v>
      </c>
      <c r="D22" s="180">
        <v>4009250</v>
      </c>
      <c r="E22" s="181">
        <v>3466679.64</v>
      </c>
      <c r="F22" s="181">
        <v>3357216.44</v>
      </c>
      <c r="G22" s="76">
        <f t="shared" si="4"/>
        <v>542570.35999999987</v>
      </c>
    </row>
    <row r="23" spans="1:7" x14ac:dyDescent="0.25">
      <c r="A23" s="86" t="s">
        <v>324</v>
      </c>
      <c r="B23" s="181">
        <v>1019000</v>
      </c>
      <c r="C23" s="181">
        <v>133527</v>
      </c>
      <c r="D23" s="180">
        <v>1152527</v>
      </c>
      <c r="E23" s="181">
        <v>730092.86</v>
      </c>
      <c r="F23" s="181">
        <v>720392.94</v>
      </c>
      <c r="G23" s="76">
        <f t="shared" si="4"/>
        <v>422434.14</v>
      </c>
    </row>
    <row r="24" spans="1:7" x14ac:dyDescent="0.25">
      <c r="A24" s="86" t="s">
        <v>325</v>
      </c>
      <c r="B24" s="181">
        <v>3406000</v>
      </c>
      <c r="C24" s="181">
        <v>-450506.95</v>
      </c>
      <c r="D24" s="180">
        <v>2955493.05</v>
      </c>
      <c r="E24" s="181">
        <v>2383385.0699999998</v>
      </c>
      <c r="F24" s="181">
        <v>2382014.67</v>
      </c>
      <c r="G24" s="76">
        <f t="shared" si="4"/>
        <v>572107.98</v>
      </c>
    </row>
    <row r="25" spans="1:7" x14ac:dyDescent="0.25">
      <c r="A25" s="86" t="s">
        <v>326</v>
      </c>
      <c r="B25" s="181">
        <v>2091000</v>
      </c>
      <c r="C25" s="181">
        <v>740000</v>
      </c>
      <c r="D25" s="180">
        <v>2831000</v>
      </c>
      <c r="E25" s="181">
        <v>2168273.0499999998</v>
      </c>
      <c r="F25" s="181">
        <v>2140348.0099999998</v>
      </c>
      <c r="G25" s="76">
        <f t="shared" si="4"/>
        <v>662726.95000000019</v>
      </c>
    </row>
    <row r="26" spans="1:7" x14ac:dyDescent="0.25">
      <c r="A26" s="86" t="s">
        <v>327</v>
      </c>
      <c r="B26" s="181">
        <v>0</v>
      </c>
      <c r="C26" s="181">
        <v>15000</v>
      </c>
      <c r="D26" s="180">
        <v>15000</v>
      </c>
      <c r="E26" s="181">
        <v>14599.76</v>
      </c>
      <c r="F26" s="181">
        <v>0</v>
      </c>
      <c r="G26" s="76">
        <f t="shared" si="4"/>
        <v>400.23999999999978</v>
      </c>
    </row>
    <row r="27" spans="1:7" x14ac:dyDescent="0.25">
      <c r="A27" s="86" t="s">
        <v>328</v>
      </c>
      <c r="B27" s="181">
        <v>1457000</v>
      </c>
      <c r="C27" s="181">
        <v>287000</v>
      </c>
      <c r="D27" s="180">
        <v>1744000</v>
      </c>
      <c r="E27" s="181">
        <v>1332222.44</v>
      </c>
      <c r="F27" s="181">
        <v>1295442.5</v>
      </c>
      <c r="G27" s="76">
        <f t="shared" si="4"/>
        <v>411777.56000000006</v>
      </c>
    </row>
    <row r="28" spans="1:7" x14ac:dyDescent="0.25">
      <c r="A28" s="85" t="s">
        <v>329</v>
      </c>
      <c r="B28" s="84">
        <f t="shared" ref="B28:G28" si="5">SUM(B29:B37)</f>
        <v>47838969</v>
      </c>
      <c r="C28" s="84">
        <f t="shared" si="5"/>
        <v>13112711.220000001</v>
      </c>
      <c r="D28" s="84">
        <f t="shared" si="5"/>
        <v>60951680.219999999</v>
      </c>
      <c r="E28" s="84">
        <f t="shared" si="5"/>
        <v>46354152.370000005</v>
      </c>
      <c r="F28" s="84">
        <f t="shared" si="5"/>
        <v>38784427.799999997</v>
      </c>
      <c r="G28" s="84">
        <f t="shared" si="5"/>
        <v>14597527.849999998</v>
      </c>
    </row>
    <row r="29" spans="1:7" x14ac:dyDescent="0.25">
      <c r="A29" s="86" t="s">
        <v>330</v>
      </c>
      <c r="B29" s="183">
        <v>17986000</v>
      </c>
      <c r="C29" s="183">
        <v>1100000</v>
      </c>
      <c r="D29" s="182">
        <v>19086000</v>
      </c>
      <c r="E29" s="183">
        <v>16831715.280000001</v>
      </c>
      <c r="F29" s="183">
        <v>12518785.279999999</v>
      </c>
      <c r="G29" s="76">
        <f>D29-E29</f>
        <v>2254284.7199999988</v>
      </c>
    </row>
    <row r="30" spans="1:7" x14ac:dyDescent="0.25">
      <c r="A30" s="86" t="s">
        <v>331</v>
      </c>
      <c r="B30" s="183">
        <v>1220000</v>
      </c>
      <c r="C30" s="183">
        <v>1090000</v>
      </c>
      <c r="D30" s="182">
        <v>2310000</v>
      </c>
      <c r="E30" s="183">
        <v>1617293.93</v>
      </c>
      <c r="F30" s="183">
        <v>1211135.08</v>
      </c>
      <c r="G30" s="76">
        <f t="shared" ref="G30:G37" si="6">D30-E30</f>
        <v>692706.07000000007</v>
      </c>
    </row>
    <row r="31" spans="1:7" x14ac:dyDescent="0.25">
      <c r="A31" s="86" t="s">
        <v>332</v>
      </c>
      <c r="B31" s="183">
        <v>4542000</v>
      </c>
      <c r="C31" s="183">
        <v>9057384.5</v>
      </c>
      <c r="D31" s="182">
        <v>13599384.5</v>
      </c>
      <c r="E31" s="183">
        <v>8879185.2599999998</v>
      </c>
      <c r="F31" s="183">
        <v>8490192.1500000004</v>
      </c>
      <c r="G31" s="76">
        <f t="shared" si="6"/>
        <v>4720199.24</v>
      </c>
    </row>
    <row r="32" spans="1:7" x14ac:dyDescent="0.25">
      <c r="A32" s="86" t="s">
        <v>333</v>
      </c>
      <c r="B32" s="183">
        <v>2034969</v>
      </c>
      <c r="C32" s="183">
        <v>617000</v>
      </c>
      <c r="D32" s="182">
        <v>2651969</v>
      </c>
      <c r="E32" s="183">
        <v>1563605.5</v>
      </c>
      <c r="F32" s="183">
        <v>1508421.27</v>
      </c>
      <c r="G32" s="76">
        <f t="shared" si="6"/>
        <v>1088363.5</v>
      </c>
    </row>
    <row r="33" spans="1:7" ht="14.45" customHeight="1" x14ac:dyDescent="0.25">
      <c r="A33" s="86" t="s">
        <v>334</v>
      </c>
      <c r="B33" s="183">
        <v>1533000</v>
      </c>
      <c r="C33" s="183">
        <v>438459.22</v>
      </c>
      <c r="D33" s="182">
        <v>1971459.22</v>
      </c>
      <c r="E33" s="183">
        <v>1393497.71</v>
      </c>
      <c r="F33" s="183">
        <v>1073390.82</v>
      </c>
      <c r="G33" s="76">
        <f t="shared" si="6"/>
        <v>577961.51</v>
      </c>
    </row>
    <row r="34" spans="1:7" ht="14.45" customHeight="1" x14ac:dyDescent="0.25">
      <c r="A34" s="86" t="s">
        <v>335</v>
      </c>
      <c r="B34" s="183">
        <v>2609000</v>
      </c>
      <c r="C34" s="183">
        <v>386000</v>
      </c>
      <c r="D34" s="182">
        <v>2995000</v>
      </c>
      <c r="E34" s="183">
        <v>2978827.94</v>
      </c>
      <c r="F34" s="183">
        <v>1633228.25</v>
      </c>
      <c r="G34" s="76">
        <f t="shared" si="6"/>
        <v>16172.060000000056</v>
      </c>
    </row>
    <row r="35" spans="1:7" ht="14.45" customHeight="1" x14ac:dyDescent="0.25">
      <c r="A35" s="86" t="s">
        <v>336</v>
      </c>
      <c r="B35" s="183">
        <v>295000</v>
      </c>
      <c r="C35" s="183">
        <v>-7500</v>
      </c>
      <c r="D35" s="182">
        <v>287500</v>
      </c>
      <c r="E35" s="183">
        <v>86782.63</v>
      </c>
      <c r="F35" s="183">
        <v>86782.63</v>
      </c>
      <c r="G35" s="76">
        <f t="shared" si="6"/>
        <v>200717.37</v>
      </c>
    </row>
    <row r="36" spans="1:7" ht="14.45" customHeight="1" x14ac:dyDescent="0.25">
      <c r="A36" s="86" t="s">
        <v>337</v>
      </c>
      <c r="B36" s="183">
        <v>2950000</v>
      </c>
      <c r="C36" s="183">
        <v>1778000</v>
      </c>
      <c r="D36" s="182">
        <v>4728000</v>
      </c>
      <c r="E36" s="183">
        <v>3479509.81</v>
      </c>
      <c r="F36" s="183">
        <v>3329888.01</v>
      </c>
      <c r="G36" s="76">
        <f t="shared" si="6"/>
        <v>1248490.19</v>
      </c>
    </row>
    <row r="37" spans="1:7" ht="14.45" customHeight="1" x14ac:dyDescent="0.25">
      <c r="A37" s="86" t="s">
        <v>338</v>
      </c>
      <c r="B37" s="183">
        <v>14669000</v>
      </c>
      <c r="C37" s="183">
        <v>-1346632.5</v>
      </c>
      <c r="D37" s="182">
        <v>13322367.5</v>
      </c>
      <c r="E37" s="183">
        <v>9523734.3100000005</v>
      </c>
      <c r="F37" s="183">
        <v>8932604.3100000005</v>
      </c>
      <c r="G37" s="76">
        <f t="shared" si="6"/>
        <v>3798633.1899999995</v>
      </c>
    </row>
    <row r="38" spans="1:7" x14ac:dyDescent="0.25">
      <c r="A38" s="85" t="s">
        <v>339</v>
      </c>
      <c r="B38" s="84">
        <f t="shared" ref="B38:G38" si="7">SUM(B39:B47)</f>
        <v>42568456.670000002</v>
      </c>
      <c r="C38" s="84">
        <f t="shared" si="7"/>
        <v>38221057.980000004</v>
      </c>
      <c r="D38" s="84">
        <f t="shared" si="7"/>
        <v>80789514.650000006</v>
      </c>
      <c r="E38" s="84">
        <f t="shared" si="7"/>
        <v>71343708.310000002</v>
      </c>
      <c r="F38" s="84">
        <f t="shared" si="7"/>
        <v>67859998.680000007</v>
      </c>
      <c r="G38" s="84">
        <f t="shared" si="7"/>
        <v>9445806.3400000017</v>
      </c>
    </row>
    <row r="39" spans="1:7" x14ac:dyDescent="0.25">
      <c r="A39" s="86" t="s">
        <v>340</v>
      </c>
      <c r="B39" s="185">
        <v>16821938</v>
      </c>
      <c r="C39" s="185">
        <v>5200158</v>
      </c>
      <c r="D39" s="184">
        <v>22022096</v>
      </c>
      <c r="E39" s="185">
        <v>22022096</v>
      </c>
      <c r="F39" s="185">
        <v>22022096</v>
      </c>
      <c r="G39" s="76">
        <f>D39-E39</f>
        <v>0</v>
      </c>
    </row>
    <row r="40" spans="1:7" x14ac:dyDescent="0.25">
      <c r="A40" s="86" t="s">
        <v>341</v>
      </c>
      <c r="B40" s="184">
        <v>0</v>
      </c>
      <c r="C40" s="184">
        <v>0</v>
      </c>
      <c r="D40" s="184">
        <v>0</v>
      </c>
      <c r="E40" s="184">
        <v>0</v>
      </c>
      <c r="F40" s="184">
        <v>0</v>
      </c>
      <c r="G40" s="76">
        <f t="shared" ref="G40:G47" si="8">D40-E40</f>
        <v>0</v>
      </c>
    </row>
    <row r="41" spans="1:7" x14ac:dyDescent="0.25">
      <c r="A41" s="86" t="s">
        <v>342</v>
      </c>
      <c r="B41" s="185">
        <v>50000</v>
      </c>
      <c r="C41" s="185">
        <v>17922920.030000001</v>
      </c>
      <c r="D41" s="184">
        <v>17972920.030000001</v>
      </c>
      <c r="E41" s="185">
        <v>14134538.609999999</v>
      </c>
      <c r="F41" s="185">
        <v>14041338.609999999</v>
      </c>
      <c r="G41" s="76">
        <f t="shared" si="8"/>
        <v>3838381.4200000018</v>
      </c>
    </row>
    <row r="42" spans="1:7" x14ac:dyDescent="0.25">
      <c r="A42" s="86" t="s">
        <v>343</v>
      </c>
      <c r="B42" s="185">
        <v>16945000</v>
      </c>
      <c r="C42" s="185">
        <v>14592979.949999999</v>
      </c>
      <c r="D42" s="184">
        <v>31537979.949999999</v>
      </c>
      <c r="E42" s="185">
        <v>26453444</v>
      </c>
      <c r="F42" s="185">
        <v>23062934.370000001</v>
      </c>
      <c r="G42" s="76">
        <f t="shared" si="8"/>
        <v>5084535.9499999993</v>
      </c>
    </row>
    <row r="43" spans="1:7" x14ac:dyDescent="0.25">
      <c r="A43" s="86" t="s">
        <v>344</v>
      </c>
      <c r="B43" s="185">
        <v>8751518.6699999999</v>
      </c>
      <c r="C43" s="185">
        <v>505000</v>
      </c>
      <c r="D43" s="184">
        <v>9256518.6699999999</v>
      </c>
      <c r="E43" s="185">
        <v>8733629.6999999993</v>
      </c>
      <c r="F43" s="185">
        <v>8733629.6999999993</v>
      </c>
      <c r="G43" s="76">
        <f t="shared" si="8"/>
        <v>522888.97000000067</v>
      </c>
    </row>
    <row r="44" spans="1:7" x14ac:dyDescent="0.25">
      <c r="A44" s="86" t="s">
        <v>345</v>
      </c>
      <c r="B44" s="184">
        <v>0</v>
      </c>
      <c r="C44" s="184">
        <v>0</v>
      </c>
      <c r="D44" s="184">
        <v>0</v>
      </c>
      <c r="E44" s="184">
        <v>0</v>
      </c>
      <c r="F44" s="184">
        <v>0</v>
      </c>
      <c r="G44" s="76">
        <f t="shared" si="8"/>
        <v>0</v>
      </c>
    </row>
    <row r="45" spans="1:7" x14ac:dyDescent="0.25">
      <c r="A45" s="86" t="s">
        <v>346</v>
      </c>
      <c r="B45" s="184">
        <v>0</v>
      </c>
      <c r="C45" s="184">
        <v>0</v>
      </c>
      <c r="D45" s="184">
        <v>0</v>
      </c>
      <c r="E45" s="184">
        <v>0</v>
      </c>
      <c r="F45" s="184">
        <v>0</v>
      </c>
      <c r="G45" s="76">
        <f t="shared" si="8"/>
        <v>0</v>
      </c>
    </row>
    <row r="46" spans="1:7" x14ac:dyDescent="0.25">
      <c r="A46" s="86" t="s">
        <v>347</v>
      </c>
      <c r="B46" s="184">
        <v>0</v>
      </c>
      <c r="C46" s="184">
        <v>0</v>
      </c>
      <c r="D46" s="184">
        <v>0</v>
      </c>
      <c r="E46" s="184">
        <v>0</v>
      </c>
      <c r="F46" s="184">
        <v>0</v>
      </c>
      <c r="G46" s="76">
        <f t="shared" si="8"/>
        <v>0</v>
      </c>
    </row>
    <row r="47" spans="1:7" x14ac:dyDescent="0.25">
      <c r="A47" s="86" t="s">
        <v>348</v>
      </c>
      <c r="B47" s="184">
        <v>0</v>
      </c>
      <c r="C47" s="184">
        <v>0</v>
      </c>
      <c r="D47" s="184">
        <v>0</v>
      </c>
      <c r="E47" s="184">
        <v>0</v>
      </c>
      <c r="F47" s="184">
        <v>0</v>
      </c>
      <c r="G47" s="76">
        <f t="shared" si="8"/>
        <v>0</v>
      </c>
    </row>
    <row r="48" spans="1:7" x14ac:dyDescent="0.25">
      <c r="A48" s="85" t="s">
        <v>349</v>
      </c>
      <c r="B48" s="84">
        <f t="shared" ref="B48:G48" si="9">SUM(B49:B57)</f>
        <v>4639085.33</v>
      </c>
      <c r="C48" s="84">
        <f t="shared" si="9"/>
        <v>39441641.280000001</v>
      </c>
      <c r="D48" s="84">
        <f t="shared" si="9"/>
        <v>44080726.609999999</v>
      </c>
      <c r="E48" s="84">
        <f t="shared" si="9"/>
        <v>23326659.68</v>
      </c>
      <c r="F48" s="84">
        <f t="shared" si="9"/>
        <v>19393288.759999998</v>
      </c>
      <c r="G48" s="84">
        <f t="shared" si="9"/>
        <v>20754066.93</v>
      </c>
    </row>
    <row r="49" spans="1:7" x14ac:dyDescent="0.25">
      <c r="A49" s="86" t="s">
        <v>350</v>
      </c>
      <c r="B49" s="187">
        <v>405000</v>
      </c>
      <c r="C49" s="187">
        <v>686352</v>
      </c>
      <c r="D49" s="186">
        <v>1091352</v>
      </c>
      <c r="E49" s="187">
        <v>740272.77</v>
      </c>
      <c r="F49" s="187">
        <v>722642.55</v>
      </c>
      <c r="G49" s="76">
        <f>D49-E49</f>
        <v>351079.23</v>
      </c>
    </row>
    <row r="50" spans="1:7" x14ac:dyDescent="0.25">
      <c r="A50" s="86" t="s">
        <v>351</v>
      </c>
      <c r="B50" s="187">
        <v>170000</v>
      </c>
      <c r="C50" s="187">
        <v>775000</v>
      </c>
      <c r="D50" s="186">
        <v>945000</v>
      </c>
      <c r="E50" s="187">
        <v>629840.77</v>
      </c>
      <c r="F50" s="187">
        <v>559892.77</v>
      </c>
      <c r="G50" s="76">
        <f t="shared" ref="G50:G57" si="10">D50-E50</f>
        <v>315159.23</v>
      </c>
    </row>
    <row r="51" spans="1:7" x14ac:dyDescent="0.25">
      <c r="A51" s="86" t="s">
        <v>352</v>
      </c>
      <c r="B51" s="187">
        <v>15000</v>
      </c>
      <c r="C51" s="187">
        <v>-5500</v>
      </c>
      <c r="D51" s="186">
        <v>9500</v>
      </c>
      <c r="E51" s="187">
        <v>9326.4</v>
      </c>
      <c r="F51" s="187">
        <v>9326.4</v>
      </c>
      <c r="G51" s="76">
        <f t="shared" si="10"/>
        <v>173.60000000000036</v>
      </c>
    </row>
    <row r="52" spans="1:7" x14ac:dyDescent="0.25">
      <c r="A52" s="86" t="s">
        <v>353</v>
      </c>
      <c r="B52" s="187">
        <v>2100000</v>
      </c>
      <c r="C52" s="187">
        <v>14589916</v>
      </c>
      <c r="D52" s="186">
        <v>16689916</v>
      </c>
      <c r="E52" s="187">
        <v>15727466</v>
      </c>
      <c r="F52" s="187">
        <v>15727466</v>
      </c>
      <c r="G52" s="76">
        <f t="shared" si="10"/>
        <v>962450</v>
      </c>
    </row>
    <row r="53" spans="1:7" x14ac:dyDescent="0.25">
      <c r="A53" s="86" t="s">
        <v>354</v>
      </c>
      <c r="B53" s="187">
        <v>0</v>
      </c>
      <c r="C53" s="187">
        <v>19000000</v>
      </c>
      <c r="D53" s="186">
        <v>19000000</v>
      </c>
      <c r="E53" s="187">
        <v>0</v>
      </c>
      <c r="F53" s="187">
        <v>0</v>
      </c>
      <c r="G53" s="76">
        <f t="shared" si="10"/>
        <v>19000000</v>
      </c>
    </row>
    <row r="54" spans="1:7" x14ac:dyDescent="0.25">
      <c r="A54" s="86" t="s">
        <v>355</v>
      </c>
      <c r="B54" s="187">
        <v>349085.33</v>
      </c>
      <c r="C54" s="187">
        <v>195873.28</v>
      </c>
      <c r="D54" s="186">
        <v>544958.61</v>
      </c>
      <c r="E54" s="187">
        <v>419753.74</v>
      </c>
      <c r="F54" s="187">
        <v>373961.04</v>
      </c>
      <c r="G54" s="76">
        <f t="shared" si="10"/>
        <v>125204.87</v>
      </c>
    </row>
    <row r="55" spans="1:7" x14ac:dyDescent="0.25">
      <c r="A55" s="86" t="s">
        <v>356</v>
      </c>
      <c r="B55" s="186">
        <v>0</v>
      </c>
      <c r="C55" s="186">
        <v>0</v>
      </c>
      <c r="D55" s="186">
        <v>0</v>
      </c>
      <c r="E55" s="186">
        <v>0</v>
      </c>
      <c r="F55" s="186">
        <v>0</v>
      </c>
      <c r="G55" s="76">
        <f t="shared" si="10"/>
        <v>0</v>
      </c>
    </row>
    <row r="56" spans="1:7" x14ac:dyDescent="0.25">
      <c r="A56" s="86" t="s">
        <v>357</v>
      </c>
      <c r="B56" s="187">
        <v>1600000</v>
      </c>
      <c r="C56" s="187">
        <v>4200000</v>
      </c>
      <c r="D56" s="186">
        <v>5800000</v>
      </c>
      <c r="E56" s="187">
        <v>5800000</v>
      </c>
      <c r="F56" s="187">
        <v>2000000</v>
      </c>
      <c r="G56" s="76">
        <f t="shared" si="10"/>
        <v>0</v>
      </c>
    </row>
    <row r="57" spans="1:7" x14ac:dyDescent="0.25">
      <c r="A57" s="86" t="s">
        <v>358</v>
      </c>
      <c r="B57" s="186">
        <v>0</v>
      </c>
      <c r="C57" s="186">
        <v>0</v>
      </c>
      <c r="D57" s="186">
        <v>0</v>
      </c>
      <c r="E57" s="186">
        <v>0</v>
      </c>
      <c r="F57" s="186">
        <v>0</v>
      </c>
      <c r="G57" s="76">
        <f t="shared" si="10"/>
        <v>0</v>
      </c>
    </row>
    <row r="58" spans="1:7" x14ac:dyDescent="0.25">
      <c r="A58" s="85" t="s">
        <v>359</v>
      </c>
      <c r="B58" s="84">
        <f t="shared" ref="B58:G58" si="11">SUM(B59:B61)</f>
        <v>20359214</v>
      </c>
      <c r="C58" s="84">
        <f t="shared" si="11"/>
        <v>57699884.609999999</v>
      </c>
      <c r="D58" s="84">
        <f t="shared" si="11"/>
        <v>78059098.609999999</v>
      </c>
      <c r="E58" s="84">
        <f t="shared" si="11"/>
        <v>8823382.5899999999</v>
      </c>
      <c r="F58" s="84">
        <f t="shared" si="11"/>
        <v>8608387.1900000013</v>
      </c>
      <c r="G58" s="84">
        <f t="shared" si="11"/>
        <v>69235716.020000011</v>
      </c>
    </row>
    <row r="59" spans="1:7" x14ac:dyDescent="0.25">
      <c r="A59" s="86" t="s">
        <v>360</v>
      </c>
      <c r="B59" s="189">
        <v>20359214</v>
      </c>
      <c r="C59" s="189">
        <v>34582874.920000002</v>
      </c>
      <c r="D59" s="188">
        <v>54942088.920000002</v>
      </c>
      <c r="E59" s="189">
        <v>2487674.5499999998</v>
      </c>
      <c r="F59" s="189">
        <v>2277344.46</v>
      </c>
      <c r="G59" s="76">
        <f>D59-E59</f>
        <v>52454414.370000005</v>
      </c>
    </row>
    <row r="60" spans="1:7" x14ac:dyDescent="0.25">
      <c r="A60" s="86" t="s">
        <v>361</v>
      </c>
      <c r="B60" s="189">
        <v>0</v>
      </c>
      <c r="C60" s="189">
        <v>23117009.690000001</v>
      </c>
      <c r="D60" s="188">
        <v>23117009.690000001</v>
      </c>
      <c r="E60" s="189">
        <v>6335708.04</v>
      </c>
      <c r="F60" s="189">
        <v>6331042.7300000004</v>
      </c>
      <c r="G60" s="76">
        <f t="shared" ref="G60:G61" si="12">D60-E60</f>
        <v>16781301.650000002</v>
      </c>
    </row>
    <row r="61" spans="1:7" x14ac:dyDescent="0.25">
      <c r="A61" s="86" t="s">
        <v>362</v>
      </c>
      <c r="B61" s="188">
        <v>0</v>
      </c>
      <c r="C61" s="188">
        <v>0</v>
      </c>
      <c r="D61" s="188">
        <v>0</v>
      </c>
      <c r="E61" s="188">
        <v>0</v>
      </c>
      <c r="F61" s="188">
        <v>0</v>
      </c>
      <c r="G61" s="76">
        <f t="shared" si="12"/>
        <v>0</v>
      </c>
    </row>
    <row r="62" spans="1:7" x14ac:dyDescent="0.25">
      <c r="A62" s="85" t="s">
        <v>363</v>
      </c>
      <c r="B62" s="84">
        <f t="shared" ref="B62:G62" si="13">SUM(B63:B67,B69:B70)</f>
        <v>0</v>
      </c>
      <c r="C62" s="84">
        <f t="shared" si="13"/>
        <v>0</v>
      </c>
      <c r="D62" s="84">
        <f t="shared" si="13"/>
        <v>0</v>
      </c>
      <c r="E62" s="84">
        <f t="shared" si="13"/>
        <v>0</v>
      </c>
      <c r="F62" s="84">
        <f t="shared" si="13"/>
        <v>0</v>
      </c>
      <c r="G62" s="84">
        <f t="shared" si="13"/>
        <v>0</v>
      </c>
    </row>
    <row r="63" spans="1:7" x14ac:dyDescent="0.25">
      <c r="A63" s="86" t="s">
        <v>364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f>D63-E63</f>
        <v>0</v>
      </c>
    </row>
    <row r="64" spans="1:7" x14ac:dyDescent="0.25">
      <c r="A64" s="86" t="s">
        <v>365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f t="shared" ref="G64:G70" si="14">D64-E64</f>
        <v>0</v>
      </c>
    </row>
    <row r="65" spans="1:7" x14ac:dyDescent="0.25">
      <c r="A65" s="86" t="s">
        <v>366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f t="shared" si="14"/>
        <v>0</v>
      </c>
    </row>
    <row r="66" spans="1:7" x14ac:dyDescent="0.25">
      <c r="A66" s="86" t="s">
        <v>367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f t="shared" si="14"/>
        <v>0</v>
      </c>
    </row>
    <row r="67" spans="1:7" x14ac:dyDescent="0.25">
      <c r="A67" s="86" t="s">
        <v>368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f t="shared" si="14"/>
        <v>0</v>
      </c>
    </row>
    <row r="68" spans="1:7" x14ac:dyDescent="0.25">
      <c r="A68" s="86" t="s">
        <v>369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f t="shared" si="14"/>
        <v>0</v>
      </c>
    </row>
    <row r="69" spans="1:7" x14ac:dyDescent="0.25">
      <c r="A69" s="86" t="s">
        <v>370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f t="shared" si="14"/>
        <v>0</v>
      </c>
    </row>
    <row r="70" spans="1:7" x14ac:dyDescent="0.25">
      <c r="A70" s="86" t="s">
        <v>371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f t="shared" si="14"/>
        <v>0</v>
      </c>
    </row>
    <row r="71" spans="1:7" x14ac:dyDescent="0.25">
      <c r="A71" s="85" t="s">
        <v>372</v>
      </c>
      <c r="B71" s="84">
        <f t="shared" ref="B71:G71" si="15">SUM(B72:B74)</f>
        <v>170000</v>
      </c>
      <c r="C71" s="84">
        <f t="shared" si="15"/>
        <v>4805345.1399999997</v>
      </c>
      <c r="D71" s="84">
        <f t="shared" si="15"/>
        <v>4975345.1399999997</v>
      </c>
      <c r="E71" s="84">
        <f t="shared" si="15"/>
        <v>610000</v>
      </c>
      <c r="F71" s="84">
        <f t="shared" si="15"/>
        <v>610000</v>
      </c>
      <c r="G71" s="84">
        <f t="shared" si="15"/>
        <v>4365345.1399999997</v>
      </c>
    </row>
    <row r="72" spans="1:7" x14ac:dyDescent="0.25">
      <c r="A72" s="86" t="s">
        <v>373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f>D72-E72</f>
        <v>0</v>
      </c>
    </row>
    <row r="73" spans="1:7" x14ac:dyDescent="0.25">
      <c r="A73" s="86" t="s">
        <v>374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f t="shared" ref="G73:G74" si="16">D73-E73</f>
        <v>0</v>
      </c>
    </row>
    <row r="74" spans="1:7" x14ac:dyDescent="0.25">
      <c r="A74" s="86" t="s">
        <v>375</v>
      </c>
      <c r="B74" s="191">
        <v>170000</v>
      </c>
      <c r="C74" s="191">
        <v>4805345.1399999997</v>
      </c>
      <c r="D74" s="190">
        <v>4975345.1399999997</v>
      </c>
      <c r="E74" s="191">
        <v>610000</v>
      </c>
      <c r="F74" s="191">
        <v>610000</v>
      </c>
      <c r="G74" s="76">
        <f t="shared" si="16"/>
        <v>4365345.1399999997</v>
      </c>
    </row>
    <row r="75" spans="1:7" x14ac:dyDescent="0.25">
      <c r="A75" s="85" t="s">
        <v>376</v>
      </c>
      <c r="B75" s="84">
        <f t="shared" ref="B75:G75" si="17">SUM(B76:B82)</f>
        <v>0</v>
      </c>
      <c r="C75" s="84">
        <f t="shared" si="17"/>
        <v>0</v>
      </c>
      <c r="D75" s="84">
        <f t="shared" si="17"/>
        <v>0</v>
      </c>
      <c r="E75" s="84">
        <f t="shared" si="17"/>
        <v>0</v>
      </c>
      <c r="F75" s="84">
        <f t="shared" si="17"/>
        <v>0</v>
      </c>
      <c r="G75" s="84">
        <f t="shared" si="17"/>
        <v>0</v>
      </c>
    </row>
    <row r="76" spans="1:7" x14ac:dyDescent="0.25">
      <c r="A76" s="86" t="s">
        <v>377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f>D76-E76</f>
        <v>0</v>
      </c>
    </row>
    <row r="77" spans="1:7" x14ac:dyDescent="0.25">
      <c r="A77" s="86" t="s">
        <v>378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f t="shared" ref="G77:G82" si="18">D77-E77</f>
        <v>0</v>
      </c>
    </row>
    <row r="78" spans="1:7" x14ac:dyDescent="0.25">
      <c r="A78" s="86" t="s">
        <v>379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f t="shared" si="18"/>
        <v>0</v>
      </c>
    </row>
    <row r="79" spans="1:7" x14ac:dyDescent="0.25">
      <c r="A79" s="86" t="s">
        <v>380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f t="shared" si="18"/>
        <v>0</v>
      </c>
    </row>
    <row r="80" spans="1:7" x14ac:dyDescent="0.25">
      <c r="A80" s="86" t="s">
        <v>381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f t="shared" si="18"/>
        <v>0</v>
      </c>
    </row>
    <row r="81" spans="1:7" x14ac:dyDescent="0.25">
      <c r="A81" s="86" t="s">
        <v>382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f t="shared" si="18"/>
        <v>0</v>
      </c>
    </row>
    <row r="82" spans="1:7" x14ac:dyDescent="0.25">
      <c r="A82" s="86" t="s">
        <v>383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f t="shared" si="18"/>
        <v>0</v>
      </c>
    </row>
    <row r="83" spans="1:7" x14ac:dyDescent="0.25">
      <c r="A83" s="87"/>
      <c r="B83" s="76"/>
      <c r="C83" s="76"/>
      <c r="D83" s="76"/>
      <c r="E83" s="76"/>
      <c r="F83" s="76"/>
      <c r="G83" s="76"/>
    </row>
    <row r="84" spans="1:7" x14ac:dyDescent="0.25">
      <c r="A84" s="29" t="s">
        <v>384</v>
      </c>
      <c r="B84" s="84">
        <f t="shared" ref="B84:G84" si="19">SUM(B85,B93,B103,B113,B123,B133,B137,B146,B150)</f>
        <v>272699999.99999994</v>
      </c>
      <c r="C84" s="84">
        <f t="shared" si="19"/>
        <v>108778266.10000001</v>
      </c>
      <c r="D84" s="84">
        <f>SUM(D85,D93,D103,D113,D123,D133,D137,D146,D150)</f>
        <v>381478266.10000002</v>
      </c>
      <c r="E84" s="84">
        <f t="shared" si="19"/>
        <v>208927817.70999998</v>
      </c>
      <c r="F84" s="84">
        <f t="shared" si="19"/>
        <v>197354793.20000002</v>
      </c>
      <c r="G84" s="84">
        <f t="shared" si="19"/>
        <v>172550448.38999999</v>
      </c>
    </row>
    <row r="85" spans="1:7" x14ac:dyDescent="0.25">
      <c r="A85" s="85" t="s">
        <v>311</v>
      </c>
      <c r="B85" s="84">
        <f t="shared" ref="B85:G85" si="20">SUM(B86:B92)</f>
        <v>59548893</v>
      </c>
      <c r="C85" s="84">
        <f t="shared" si="20"/>
        <v>-1905664.12</v>
      </c>
      <c r="D85" s="84">
        <f t="shared" si="20"/>
        <v>57643228.880000003</v>
      </c>
      <c r="E85" s="84">
        <f t="shared" si="20"/>
        <v>57556538.650000006</v>
      </c>
      <c r="F85" s="84">
        <f t="shared" si="20"/>
        <v>57470037.030000009</v>
      </c>
      <c r="G85" s="84">
        <f t="shared" si="20"/>
        <v>86690.229999999516</v>
      </c>
    </row>
    <row r="86" spans="1:7" x14ac:dyDescent="0.25">
      <c r="A86" s="86" t="s">
        <v>312</v>
      </c>
      <c r="B86" s="193">
        <v>43634820</v>
      </c>
      <c r="C86" s="193">
        <v>-7022660.5099999998</v>
      </c>
      <c r="D86" s="192">
        <v>36612159.490000002</v>
      </c>
      <c r="E86" s="193">
        <v>36612159.490000002</v>
      </c>
      <c r="F86" s="193">
        <v>36608787.960000001</v>
      </c>
      <c r="G86" s="76">
        <f>D86-E86</f>
        <v>0</v>
      </c>
    </row>
    <row r="87" spans="1:7" x14ac:dyDescent="0.25">
      <c r="A87" s="86" t="s">
        <v>313</v>
      </c>
      <c r="B87" s="193">
        <v>0</v>
      </c>
      <c r="C87" s="193">
        <v>56000</v>
      </c>
      <c r="D87" s="192">
        <v>56000</v>
      </c>
      <c r="E87" s="193">
        <v>0</v>
      </c>
      <c r="F87" s="193">
        <v>0</v>
      </c>
      <c r="G87" s="76">
        <f t="shared" ref="G87:G92" si="21">D87-E87</f>
        <v>56000</v>
      </c>
    </row>
    <row r="88" spans="1:7" x14ac:dyDescent="0.25">
      <c r="A88" s="86" t="s">
        <v>314</v>
      </c>
      <c r="B88" s="193">
        <v>8720073</v>
      </c>
      <c r="C88" s="193">
        <v>-372123.46</v>
      </c>
      <c r="D88" s="192">
        <v>8347949.54</v>
      </c>
      <c r="E88" s="193">
        <v>8347949.54</v>
      </c>
      <c r="F88" s="193">
        <v>8326363.3099999996</v>
      </c>
      <c r="G88" s="76">
        <f t="shared" si="21"/>
        <v>0</v>
      </c>
    </row>
    <row r="89" spans="1:7" x14ac:dyDescent="0.25">
      <c r="A89" s="86" t="s">
        <v>315</v>
      </c>
      <c r="B89" s="193">
        <v>1800000</v>
      </c>
      <c r="C89" s="193">
        <v>5557587.6799999997</v>
      </c>
      <c r="D89" s="192">
        <v>7357587.6799999997</v>
      </c>
      <c r="E89" s="193">
        <v>7326897.4500000002</v>
      </c>
      <c r="F89" s="193">
        <v>7326897.4500000002</v>
      </c>
      <c r="G89" s="76">
        <f t="shared" si="21"/>
        <v>30690.229999999516</v>
      </c>
    </row>
    <row r="90" spans="1:7" x14ac:dyDescent="0.25">
      <c r="A90" s="86" t="s">
        <v>316</v>
      </c>
      <c r="B90" s="193">
        <v>5394000</v>
      </c>
      <c r="C90" s="193">
        <v>-124467.83</v>
      </c>
      <c r="D90" s="192">
        <v>5269532.17</v>
      </c>
      <c r="E90" s="193">
        <v>5269532.17</v>
      </c>
      <c r="F90" s="193">
        <v>5207988.3099999996</v>
      </c>
      <c r="G90" s="76">
        <f t="shared" si="21"/>
        <v>0</v>
      </c>
    </row>
    <row r="91" spans="1:7" x14ac:dyDescent="0.25">
      <c r="A91" s="86" t="s">
        <v>317</v>
      </c>
      <c r="B91" s="192">
        <v>0</v>
      </c>
      <c r="C91" s="192">
        <v>0</v>
      </c>
      <c r="D91" s="192">
        <v>0</v>
      </c>
      <c r="E91" s="192">
        <v>0</v>
      </c>
      <c r="F91" s="192">
        <v>0</v>
      </c>
      <c r="G91" s="76">
        <f t="shared" si="21"/>
        <v>0</v>
      </c>
    </row>
    <row r="92" spans="1:7" x14ac:dyDescent="0.25">
      <c r="A92" s="86" t="s">
        <v>318</v>
      </c>
      <c r="B92" s="192">
        <v>0</v>
      </c>
      <c r="C92" s="192">
        <v>0</v>
      </c>
      <c r="D92" s="192">
        <v>0</v>
      </c>
      <c r="E92" s="192">
        <v>0</v>
      </c>
      <c r="F92" s="192">
        <v>0</v>
      </c>
      <c r="G92" s="76">
        <f t="shared" si="21"/>
        <v>0</v>
      </c>
    </row>
    <row r="93" spans="1:7" x14ac:dyDescent="0.25">
      <c r="A93" s="85" t="s">
        <v>319</v>
      </c>
      <c r="B93" s="84">
        <f t="shared" ref="B93:G93" si="22">SUM(B94:B102)</f>
        <v>43476000</v>
      </c>
      <c r="C93" s="84">
        <f t="shared" si="22"/>
        <v>9459092.8000000007</v>
      </c>
      <c r="D93" s="84">
        <f t="shared" si="22"/>
        <v>52935092.799999997</v>
      </c>
      <c r="E93" s="84">
        <f t="shared" si="22"/>
        <v>52902118.339999996</v>
      </c>
      <c r="F93" s="84">
        <f t="shared" si="22"/>
        <v>50859325.859999999</v>
      </c>
      <c r="G93" s="84">
        <f t="shared" si="22"/>
        <v>32974.4599999981</v>
      </c>
    </row>
    <row r="94" spans="1:7" x14ac:dyDescent="0.25">
      <c r="A94" s="86" t="s">
        <v>320</v>
      </c>
      <c r="B94" s="195">
        <v>66000</v>
      </c>
      <c r="C94" s="195">
        <v>34974.199999999997</v>
      </c>
      <c r="D94" s="194">
        <v>100974.2</v>
      </c>
      <c r="E94" s="195">
        <v>89974.2</v>
      </c>
      <c r="F94" s="195">
        <v>89974.2</v>
      </c>
      <c r="G94" s="76">
        <f>D94-E94</f>
        <v>11000</v>
      </c>
    </row>
    <row r="95" spans="1:7" x14ac:dyDescent="0.25">
      <c r="A95" s="86" t="s">
        <v>321</v>
      </c>
      <c r="B95" s="195">
        <v>462000</v>
      </c>
      <c r="C95" s="195">
        <v>-199854.42</v>
      </c>
      <c r="D95" s="194">
        <v>262145.57999999996</v>
      </c>
      <c r="E95" s="195">
        <v>262145.58</v>
      </c>
      <c r="F95" s="195">
        <v>262145.58</v>
      </c>
      <c r="G95" s="76">
        <f t="shared" ref="G95:G102" si="23">D95-E95</f>
        <v>0</v>
      </c>
    </row>
    <row r="96" spans="1:7" x14ac:dyDescent="0.25">
      <c r="A96" s="86" t="s">
        <v>322</v>
      </c>
      <c r="B96" s="194">
        <v>0</v>
      </c>
      <c r="C96" s="194">
        <v>0</v>
      </c>
      <c r="D96" s="194">
        <v>0</v>
      </c>
      <c r="E96" s="194">
        <v>0</v>
      </c>
      <c r="F96" s="194">
        <v>0</v>
      </c>
      <c r="G96" s="76">
        <f t="shared" si="23"/>
        <v>0</v>
      </c>
    </row>
    <row r="97" spans="1:7" x14ac:dyDescent="0.25">
      <c r="A97" s="86" t="s">
        <v>323</v>
      </c>
      <c r="B97" s="195">
        <v>27902000</v>
      </c>
      <c r="C97" s="195">
        <v>782655.77</v>
      </c>
      <c r="D97" s="194">
        <v>28684655.77</v>
      </c>
      <c r="E97" s="195">
        <v>28683518.190000001</v>
      </c>
      <c r="F97" s="195">
        <v>28683518.190000001</v>
      </c>
      <c r="G97" s="76">
        <f t="shared" si="23"/>
        <v>1137.5799999982119</v>
      </c>
    </row>
    <row r="98" spans="1:7" x14ac:dyDescent="0.25">
      <c r="A98" s="88" t="s">
        <v>324</v>
      </c>
      <c r="B98" s="195">
        <v>114000</v>
      </c>
      <c r="C98" s="195">
        <v>-55342.94</v>
      </c>
      <c r="D98" s="194">
        <v>58657.06</v>
      </c>
      <c r="E98" s="195">
        <v>58657.06</v>
      </c>
      <c r="F98" s="195">
        <v>58657.06</v>
      </c>
      <c r="G98" s="76">
        <f t="shared" si="23"/>
        <v>0</v>
      </c>
    </row>
    <row r="99" spans="1:7" x14ac:dyDescent="0.25">
      <c r="A99" s="86" t="s">
        <v>325</v>
      </c>
      <c r="B99" s="195">
        <v>12045000</v>
      </c>
      <c r="C99" s="195">
        <v>425026.79</v>
      </c>
      <c r="D99" s="194">
        <v>12470026.789999999</v>
      </c>
      <c r="E99" s="195">
        <v>12470026.789999999</v>
      </c>
      <c r="F99" s="195">
        <v>12470026.789999999</v>
      </c>
      <c r="G99" s="76">
        <f t="shared" si="23"/>
        <v>0</v>
      </c>
    </row>
    <row r="100" spans="1:7" x14ac:dyDescent="0.25">
      <c r="A100" s="86" t="s">
        <v>326</v>
      </c>
      <c r="B100" s="195">
        <v>207000</v>
      </c>
      <c r="C100" s="195">
        <v>3650776.82</v>
      </c>
      <c r="D100" s="194">
        <v>3857776.82</v>
      </c>
      <c r="E100" s="195">
        <v>3839939.94</v>
      </c>
      <c r="F100" s="195">
        <v>2718747.74</v>
      </c>
      <c r="G100" s="76">
        <f t="shared" si="23"/>
        <v>17836.879999999888</v>
      </c>
    </row>
    <row r="101" spans="1:7" x14ac:dyDescent="0.25">
      <c r="A101" s="86" t="s">
        <v>327</v>
      </c>
      <c r="B101" s="195">
        <v>50000</v>
      </c>
      <c r="C101" s="195">
        <v>97552</v>
      </c>
      <c r="D101" s="194">
        <v>147552</v>
      </c>
      <c r="E101" s="195">
        <v>147552</v>
      </c>
      <c r="F101" s="195">
        <v>147552</v>
      </c>
      <c r="G101" s="76">
        <f t="shared" si="23"/>
        <v>0</v>
      </c>
    </row>
    <row r="102" spans="1:7" x14ac:dyDescent="0.25">
      <c r="A102" s="86" t="s">
        <v>328</v>
      </c>
      <c r="B102" s="195">
        <v>2630000</v>
      </c>
      <c r="C102" s="195">
        <v>4723304.58</v>
      </c>
      <c r="D102" s="194">
        <v>7353304.5800000001</v>
      </c>
      <c r="E102" s="195">
        <v>7350304.5800000001</v>
      </c>
      <c r="F102" s="195">
        <v>6428704.2999999998</v>
      </c>
      <c r="G102" s="76">
        <f t="shared" si="23"/>
        <v>3000</v>
      </c>
    </row>
    <row r="103" spans="1:7" x14ac:dyDescent="0.25">
      <c r="A103" s="85" t="s">
        <v>329</v>
      </c>
      <c r="B103" s="84">
        <f t="shared" ref="B103:G103" si="24">SUM(B104:B112)</f>
        <v>4940698.16</v>
      </c>
      <c r="C103" s="84">
        <f t="shared" si="24"/>
        <v>8178726.3000000007</v>
      </c>
      <c r="D103" s="84">
        <f t="shared" si="24"/>
        <v>13119424.459999999</v>
      </c>
      <c r="E103" s="84">
        <f t="shared" si="24"/>
        <v>11648668.850000001</v>
      </c>
      <c r="F103" s="84">
        <f t="shared" si="24"/>
        <v>10775846.26</v>
      </c>
      <c r="G103" s="84">
        <f t="shared" si="24"/>
        <v>1470755.61</v>
      </c>
    </row>
    <row r="104" spans="1:7" x14ac:dyDescent="0.25">
      <c r="A104" s="86" t="s">
        <v>330</v>
      </c>
      <c r="B104" s="196">
        <v>0</v>
      </c>
      <c r="C104" s="196">
        <v>0</v>
      </c>
      <c r="D104" s="196">
        <v>0</v>
      </c>
      <c r="E104" s="196">
        <v>0</v>
      </c>
      <c r="F104" s="196">
        <v>0</v>
      </c>
      <c r="G104" s="76">
        <f>D104-E104</f>
        <v>0</v>
      </c>
    </row>
    <row r="105" spans="1:7" x14ac:dyDescent="0.25">
      <c r="A105" s="86" t="s">
        <v>331</v>
      </c>
      <c r="B105" s="197">
        <v>60000</v>
      </c>
      <c r="C105" s="197">
        <v>675672</v>
      </c>
      <c r="D105" s="196">
        <v>735672</v>
      </c>
      <c r="E105" s="197">
        <v>735672</v>
      </c>
      <c r="F105" s="197">
        <v>735672</v>
      </c>
      <c r="G105" s="76">
        <f t="shared" ref="G105:G112" si="25">D105-E105</f>
        <v>0</v>
      </c>
    </row>
    <row r="106" spans="1:7" x14ac:dyDescent="0.25">
      <c r="A106" s="86" t="s">
        <v>332</v>
      </c>
      <c r="B106" s="197">
        <v>2640000</v>
      </c>
      <c r="C106" s="197">
        <v>1145579.3799999999</v>
      </c>
      <c r="D106" s="196">
        <v>3785579.38</v>
      </c>
      <c r="E106" s="197">
        <v>2320439.0699999998</v>
      </c>
      <c r="F106" s="197">
        <v>2269963.35</v>
      </c>
      <c r="G106" s="76">
        <f t="shared" si="25"/>
        <v>1465140.31</v>
      </c>
    </row>
    <row r="107" spans="1:7" x14ac:dyDescent="0.25">
      <c r="A107" s="86" t="s">
        <v>333</v>
      </c>
      <c r="B107" s="197">
        <v>1300000</v>
      </c>
      <c r="C107" s="197">
        <v>232134.29</v>
      </c>
      <c r="D107" s="196">
        <v>1532134.29</v>
      </c>
      <c r="E107" s="197">
        <v>1526519.09</v>
      </c>
      <c r="F107" s="197">
        <v>1526519.09</v>
      </c>
      <c r="G107" s="76">
        <f t="shared" si="25"/>
        <v>5615.1999999999534</v>
      </c>
    </row>
    <row r="108" spans="1:7" x14ac:dyDescent="0.25">
      <c r="A108" s="86" t="s">
        <v>334</v>
      </c>
      <c r="B108" s="197">
        <v>854698.16</v>
      </c>
      <c r="C108" s="197">
        <v>2161218.39</v>
      </c>
      <c r="D108" s="196">
        <v>3015916.5500000003</v>
      </c>
      <c r="E108" s="197">
        <v>3015916.47</v>
      </c>
      <c r="F108" s="197">
        <v>2287516.4700000002</v>
      </c>
      <c r="G108" s="76">
        <f t="shared" si="25"/>
        <v>8.0000000074505806E-2</v>
      </c>
    </row>
    <row r="109" spans="1:7" x14ac:dyDescent="0.25">
      <c r="A109" s="86" t="s">
        <v>335</v>
      </c>
      <c r="B109" s="196">
        <v>0</v>
      </c>
      <c r="C109" s="196">
        <v>0</v>
      </c>
      <c r="D109" s="196">
        <v>0</v>
      </c>
      <c r="E109" s="196">
        <v>0</v>
      </c>
      <c r="F109" s="196">
        <v>0</v>
      </c>
      <c r="G109" s="76">
        <f t="shared" si="25"/>
        <v>0</v>
      </c>
    </row>
    <row r="110" spans="1:7" x14ac:dyDescent="0.25">
      <c r="A110" s="86" t="s">
        <v>336</v>
      </c>
      <c r="B110" s="197">
        <v>36000</v>
      </c>
      <c r="C110" s="197">
        <v>-26064.16</v>
      </c>
      <c r="D110" s="196">
        <v>9935.84</v>
      </c>
      <c r="E110" s="197">
        <v>9935.84</v>
      </c>
      <c r="F110" s="197">
        <v>9935.84</v>
      </c>
      <c r="G110" s="76">
        <f t="shared" si="25"/>
        <v>0</v>
      </c>
    </row>
    <row r="111" spans="1:7" x14ac:dyDescent="0.25">
      <c r="A111" s="86" t="s">
        <v>337</v>
      </c>
      <c r="B111" s="197">
        <v>0</v>
      </c>
      <c r="C111" s="197">
        <v>193946.87</v>
      </c>
      <c r="D111" s="196">
        <v>193946.87</v>
      </c>
      <c r="E111" s="197">
        <v>193946.87</v>
      </c>
      <c r="F111" s="197">
        <v>100000</v>
      </c>
      <c r="G111" s="76">
        <f t="shared" si="25"/>
        <v>0</v>
      </c>
    </row>
    <row r="112" spans="1:7" x14ac:dyDescent="0.25">
      <c r="A112" s="86" t="s">
        <v>338</v>
      </c>
      <c r="B112" s="197">
        <v>50000</v>
      </c>
      <c r="C112" s="197">
        <v>3796239.53</v>
      </c>
      <c r="D112" s="196">
        <v>3846239.53</v>
      </c>
      <c r="E112" s="197">
        <v>3846239.51</v>
      </c>
      <c r="F112" s="197">
        <v>3846239.51</v>
      </c>
      <c r="G112" s="76">
        <f t="shared" si="25"/>
        <v>2.0000000018626451E-2</v>
      </c>
    </row>
    <row r="113" spans="1:7" x14ac:dyDescent="0.25">
      <c r="A113" s="85" t="s">
        <v>339</v>
      </c>
      <c r="B113" s="84">
        <f t="shared" ref="B113:G113" si="26">SUM(B114:B122)</f>
        <v>5350000</v>
      </c>
      <c r="C113" s="84">
        <f t="shared" si="26"/>
        <v>17798176.549999997</v>
      </c>
      <c r="D113" s="84">
        <f t="shared" si="26"/>
        <v>23148176.549999997</v>
      </c>
      <c r="E113" s="84">
        <f t="shared" si="26"/>
        <v>22062743.009999998</v>
      </c>
      <c r="F113" s="84">
        <f t="shared" si="26"/>
        <v>22062743.009999998</v>
      </c>
      <c r="G113" s="84">
        <f t="shared" si="26"/>
        <v>1085433.5399999991</v>
      </c>
    </row>
    <row r="114" spans="1:7" x14ac:dyDescent="0.25">
      <c r="A114" s="86" t="s">
        <v>340</v>
      </c>
      <c r="B114" s="198">
        <v>0</v>
      </c>
      <c r="C114" s="198">
        <v>0</v>
      </c>
      <c r="D114" s="198">
        <v>0</v>
      </c>
      <c r="E114" s="198">
        <v>0</v>
      </c>
      <c r="F114" s="198">
        <v>0</v>
      </c>
      <c r="G114" s="76">
        <f>D114-E114</f>
        <v>0</v>
      </c>
    </row>
    <row r="115" spans="1:7" x14ac:dyDescent="0.25">
      <c r="A115" s="86" t="s">
        <v>341</v>
      </c>
      <c r="B115" s="198">
        <v>0</v>
      </c>
      <c r="C115" s="198">
        <v>0</v>
      </c>
      <c r="D115" s="198">
        <v>0</v>
      </c>
      <c r="E115" s="198">
        <v>0</v>
      </c>
      <c r="F115" s="198">
        <v>0</v>
      </c>
      <c r="G115" s="76">
        <f t="shared" ref="G115:G122" si="27">D115-E115</f>
        <v>0</v>
      </c>
    </row>
    <row r="116" spans="1:7" x14ac:dyDescent="0.25">
      <c r="A116" s="86" t="s">
        <v>342</v>
      </c>
      <c r="B116" s="199">
        <v>0</v>
      </c>
      <c r="C116" s="199">
        <v>9023432.0299999993</v>
      </c>
      <c r="D116" s="198">
        <v>9023432.0299999993</v>
      </c>
      <c r="E116" s="199">
        <v>7946356.1600000001</v>
      </c>
      <c r="F116" s="199">
        <v>7946356.1600000001</v>
      </c>
      <c r="G116" s="76">
        <f t="shared" si="27"/>
        <v>1077075.8699999992</v>
      </c>
    </row>
    <row r="117" spans="1:7" x14ac:dyDescent="0.25">
      <c r="A117" s="86" t="s">
        <v>343</v>
      </c>
      <c r="B117" s="199">
        <v>5350000</v>
      </c>
      <c r="C117" s="199">
        <v>8774744.5199999996</v>
      </c>
      <c r="D117" s="198">
        <v>14124744.52</v>
      </c>
      <c r="E117" s="199">
        <v>14116386.85</v>
      </c>
      <c r="F117" s="199">
        <v>14116386.85</v>
      </c>
      <c r="G117" s="76">
        <f t="shared" si="27"/>
        <v>8357.6699999999255</v>
      </c>
    </row>
    <row r="118" spans="1:7" x14ac:dyDescent="0.25">
      <c r="A118" s="86" t="s">
        <v>344</v>
      </c>
      <c r="B118" s="198">
        <v>0</v>
      </c>
      <c r="C118" s="198">
        <v>0</v>
      </c>
      <c r="D118" s="198">
        <v>0</v>
      </c>
      <c r="E118" s="198">
        <v>0</v>
      </c>
      <c r="F118" s="198">
        <v>0</v>
      </c>
      <c r="G118" s="76">
        <f t="shared" si="27"/>
        <v>0</v>
      </c>
    </row>
    <row r="119" spans="1:7" x14ac:dyDescent="0.25">
      <c r="A119" s="86" t="s">
        <v>345</v>
      </c>
      <c r="B119" s="198">
        <v>0</v>
      </c>
      <c r="C119" s="198">
        <v>0</v>
      </c>
      <c r="D119" s="198">
        <v>0</v>
      </c>
      <c r="E119" s="198">
        <v>0</v>
      </c>
      <c r="F119" s="198">
        <v>0</v>
      </c>
      <c r="G119" s="76">
        <f t="shared" si="27"/>
        <v>0</v>
      </c>
    </row>
    <row r="120" spans="1:7" x14ac:dyDescent="0.25">
      <c r="A120" s="86" t="s">
        <v>346</v>
      </c>
      <c r="B120" s="198">
        <v>0</v>
      </c>
      <c r="C120" s="198">
        <v>0</v>
      </c>
      <c r="D120" s="198">
        <v>0</v>
      </c>
      <c r="E120" s="198">
        <v>0</v>
      </c>
      <c r="F120" s="198">
        <v>0</v>
      </c>
      <c r="G120" s="76">
        <f t="shared" si="27"/>
        <v>0</v>
      </c>
    </row>
    <row r="121" spans="1:7" x14ac:dyDescent="0.25">
      <c r="A121" s="86" t="s">
        <v>347</v>
      </c>
      <c r="B121" s="198">
        <v>0</v>
      </c>
      <c r="C121" s="198">
        <v>0</v>
      </c>
      <c r="D121" s="198">
        <v>0</v>
      </c>
      <c r="E121" s="198">
        <v>0</v>
      </c>
      <c r="F121" s="198">
        <v>0</v>
      </c>
      <c r="G121" s="76">
        <f t="shared" si="27"/>
        <v>0</v>
      </c>
    </row>
    <row r="122" spans="1:7" x14ac:dyDescent="0.25">
      <c r="A122" s="86" t="s">
        <v>348</v>
      </c>
      <c r="B122" s="198">
        <v>0</v>
      </c>
      <c r="C122" s="198">
        <v>0</v>
      </c>
      <c r="D122" s="198">
        <v>0</v>
      </c>
      <c r="E122" s="198">
        <v>0</v>
      </c>
      <c r="F122" s="198">
        <v>0</v>
      </c>
      <c r="G122" s="76">
        <f t="shared" si="27"/>
        <v>0</v>
      </c>
    </row>
    <row r="123" spans="1:7" x14ac:dyDescent="0.25">
      <c r="A123" s="85" t="s">
        <v>349</v>
      </c>
      <c r="B123" s="84">
        <f t="shared" ref="B123:G123" si="28">SUM(B124:B132)</f>
        <v>243000</v>
      </c>
      <c r="C123" s="84">
        <f t="shared" si="28"/>
        <v>60285341.960000001</v>
      </c>
      <c r="D123" s="84">
        <f t="shared" si="28"/>
        <v>60528341.960000001</v>
      </c>
      <c r="E123" s="84">
        <f t="shared" si="28"/>
        <v>8355201.2599999998</v>
      </c>
      <c r="F123" s="84">
        <f t="shared" si="28"/>
        <v>1460051.27</v>
      </c>
      <c r="G123" s="84">
        <f t="shared" si="28"/>
        <v>52173140.700000003</v>
      </c>
    </row>
    <row r="124" spans="1:7" x14ac:dyDescent="0.25">
      <c r="A124" s="86" t="s">
        <v>350</v>
      </c>
      <c r="B124" s="201">
        <v>100000</v>
      </c>
      <c r="C124" s="201">
        <v>201861</v>
      </c>
      <c r="D124" s="200">
        <v>301861</v>
      </c>
      <c r="E124" s="201">
        <v>301087.46999999997</v>
      </c>
      <c r="F124" s="201">
        <v>301087.46999999997</v>
      </c>
      <c r="G124" s="76">
        <f>D124-E124</f>
        <v>773.53000000002794</v>
      </c>
    </row>
    <row r="125" spans="1:7" x14ac:dyDescent="0.25">
      <c r="A125" s="86" t="s">
        <v>351</v>
      </c>
      <c r="B125" s="201">
        <v>15000</v>
      </c>
      <c r="C125" s="201">
        <v>163512.4</v>
      </c>
      <c r="D125" s="200">
        <v>178512.4</v>
      </c>
      <c r="E125" s="201">
        <v>178512.4</v>
      </c>
      <c r="F125" s="201">
        <v>178512.4</v>
      </c>
      <c r="G125" s="76">
        <f t="shared" ref="G125:G132" si="29">D125-E125</f>
        <v>0</v>
      </c>
    </row>
    <row r="126" spans="1:7" x14ac:dyDescent="0.25">
      <c r="A126" s="86" t="s">
        <v>352</v>
      </c>
      <c r="B126" s="200">
        <v>0</v>
      </c>
      <c r="C126" s="200">
        <v>0</v>
      </c>
      <c r="D126" s="200">
        <v>0</v>
      </c>
      <c r="E126" s="200">
        <v>0</v>
      </c>
      <c r="F126" s="200">
        <v>0</v>
      </c>
      <c r="G126" s="76">
        <f t="shared" si="29"/>
        <v>0</v>
      </c>
    </row>
    <row r="127" spans="1:7" x14ac:dyDescent="0.25">
      <c r="A127" s="86" t="s">
        <v>353</v>
      </c>
      <c r="B127" s="201">
        <v>18000</v>
      </c>
      <c r="C127" s="201">
        <v>7708164.5</v>
      </c>
      <c r="D127" s="200">
        <v>7726164.5</v>
      </c>
      <c r="E127" s="201">
        <v>7726164.3899999997</v>
      </c>
      <c r="F127" s="201">
        <v>831014.40000000002</v>
      </c>
      <c r="G127" s="76">
        <f t="shared" si="29"/>
        <v>0.11000000033527613</v>
      </c>
    </row>
    <row r="128" spans="1:7" x14ac:dyDescent="0.25">
      <c r="A128" s="86" t="s">
        <v>354</v>
      </c>
      <c r="B128" s="201">
        <v>0</v>
      </c>
      <c r="C128" s="201">
        <v>52172367.060000002</v>
      </c>
      <c r="D128" s="200">
        <v>52172367.060000002</v>
      </c>
      <c r="E128" s="201">
        <v>0</v>
      </c>
      <c r="F128" s="201">
        <v>0</v>
      </c>
      <c r="G128" s="76">
        <f t="shared" si="29"/>
        <v>52172367.060000002</v>
      </c>
    </row>
    <row r="129" spans="1:7" x14ac:dyDescent="0.25">
      <c r="A129" s="86" t="s">
        <v>355</v>
      </c>
      <c r="B129" s="201">
        <v>110000</v>
      </c>
      <c r="C129" s="201">
        <v>39437</v>
      </c>
      <c r="D129" s="200">
        <v>149437</v>
      </c>
      <c r="E129" s="201">
        <v>149437</v>
      </c>
      <c r="F129" s="201">
        <v>149437</v>
      </c>
      <c r="G129" s="76">
        <f t="shared" si="29"/>
        <v>0</v>
      </c>
    </row>
    <row r="130" spans="1:7" x14ac:dyDescent="0.25">
      <c r="A130" s="86" t="s">
        <v>356</v>
      </c>
      <c r="B130" s="200">
        <v>0</v>
      </c>
      <c r="C130" s="200">
        <v>0</v>
      </c>
      <c r="D130" s="200">
        <v>0</v>
      </c>
      <c r="E130" s="200">
        <v>0</v>
      </c>
      <c r="F130" s="200">
        <v>0</v>
      </c>
      <c r="G130" s="76">
        <f t="shared" si="29"/>
        <v>0</v>
      </c>
    </row>
    <row r="131" spans="1:7" x14ac:dyDescent="0.25">
      <c r="A131" s="86" t="s">
        <v>357</v>
      </c>
      <c r="B131" s="200">
        <v>0</v>
      </c>
      <c r="C131" s="200">
        <v>0</v>
      </c>
      <c r="D131" s="200">
        <v>0</v>
      </c>
      <c r="E131" s="200">
        <v>0</v>
      </c>
      <c r="F131" s="200">
        <v>0</v>
      </c>
      <c r="G131" s="76">
        <f t="shared" si="29"/>
        <v>0</v>
      </c>
    </row>
    <row r="132" spans="1:7" x14ac:dyDescent="0.25">
      <c r="A132" s="86" t="s">
        <v>358</v>
      </c>
      <c r="B132" s="200">
        <v>0</v>
      </c>
      <c r="C132" s="200">
        <v>0</v>
      </c>
      <c r="D132" s="200">
        <v>0</v>
      </c>
      <c r="E132" s="200">
        <v>0</v>
      </c>
      <c r="F132" s="200">
        <v>0</v>
      </c>
      <c r="G132" s="76">
        <f t="shared" si="29"/>
        <v>0</v>
      </c>
    </row>
    <row r="133" spans="1:7" x14ac:dyDescent="0.25">
      <c r="A133" s="85" t="s">
        <v>359</v>
      </c>
      <c r="B133" s="84">
        <f t="shared" ref="B133:G133" si="30">SUM(B134:B136)</f>
        <v>156534266</v>
      </c>
      <c r="C133" s="84">
        <f t="shared" si="30"/>
        <v>9652465.3200000003</v>
      </c>
      <c r="D133" s="84">
        <f t="shared" si="30"/>
        <v>166186731.31999999</v>
      </c>
      <c r="E133" s="84">
        <f t="shared" si="30"/>
        <v>48503807.990000002</v>
      </c>
      <c r="F133" s="84">
        <f t="shared" si="30"/>
        <v>47038702.609999999</v>
      </c>
      <c r="G133" s="84">
        <f t="shared" si="30"/>
        <v>117682923.32999998</v>
      </c>
    </row>
    <row r="134" spans="1:7" x14ac:dyDescent="0.25">
      <c r="A134" s="86" t="s">
        <v>360</v>
      </c>
      <c r="B134" s="203">
        <v>156534266</v>
      </c>
      <c r="C134" s="203">
        <v>-347534.68</v>
      </c>
      <c r="D134" s="202">
        <v>156186731.31999999</v>
      </c>
      <c r="E134" s="203">
        <v>48503807.990000002</v>
      </c>
      <c r="F134" s="203">
        <v>47038702.609999999</v>
      </c>
      <c r="G134" s="76">
        <f>D134-E134</f>
        <v>107682923.32999998</v>
      </c>
    </row>
    <row r="135" spans="1:7" x14ac:dyDescent="0.25">
      <c r="A135" s="86" t="s">
        <v>361</v>
      </c>
      <c r="B135" s="203">
        <v>0</v>
      </c>
      <c r="C135" s="203">
        <v>10000000</v>
      </c>
      <c r="D135" s="202">
        <v>10000000</v>
      </c>
      <c r="E135" s="203">
        <v>0</v>
      </c>
      <c r="F135" s="203">
        <v>0</v>
      </c>
      <c r="G135" s="76">
        <f t="shared" ref="G135:G136" si="31">D135-E135</f>
        <v>10000000</v>
      </c>
    </row>
    <row r="136" spans="1:7" x14ac:dyDescent="0.25">
      <c r="A136" s="86" t="s">
        <v>362</v>
      </c>
      <c r="B136" s="202">
        <v>0</v>
      </c>
      <c r="C136" s="202">
        <v>0</v>
      </c>
      <c r="D136" s="202">
        <v>0</v>
      </c>
      <c r="E136" s="202">
        <v>0</v>
      </c>
      <c r="F136" s="202">
        <v>0</v>
      </c>
      <c r="G136" s="76">
        <f t="shared" si="31"/>
        <v>0</v>
      </c>
    </row>
    <row r="137" spans="1:7" x14ac:dyDescent="0.25">
      <c r="A137" s="85" t="s">
        <v>363</v>
      </c>
      <c r="B137" s="84">
        <f t="shared" ref="B137:G137" si="32">SUM(B138:B142,B144:B145)</f>
        <v>0</v>
      </c>
      <c r="C137" s="84">
        <f t="shared" si="32"/>
        <v>0</v>
      </c>
      <c r="D137" s="84">
        <f t="shared" si="32"/>
        <v>0</v>
      </c>
      <c r="E137" s="84">
        <f t="shared" si="32"/>
        <v>0</v>
      </c>
      <c r="F137" s="84">
        <f t="shared" si="32"/>
        <v>0</v>
      </c>
      <c r="G137" s="84">
        <f t="shared" si="32"/>
        <v>0</v>
      </c>
    </row>
    <row r="138" spans="1:7" x14ac:dyDescent="0.25">
      <c r="A138" s="86" t="s">
        <v>364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f>D138-E138</f>
        <v>0</v>
      </c>
    </row>
    <row r="139" spans="1:7" x14ac:dyDescent="0.25">
      <c r="A139" s="86" t="s">
        <v>365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f t="shared" ref="G139:G145" si="33">D139-E139</f>
        <v>0</v>
      </c>
    </row>
    <row r="140" spans="1:7" x14ac:dyDescent="0.25">
      <c r="A140" s="86" t="s">
        <v>366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f t="shared" si="33"/>
        <v>0</v>
      </c>
    </row>
    <row r="141" spans="1:7" x14ac:dyDescent="0.25">
      <c r="A141" s="86" t="s">
        <v>367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f t="shared" si="33"/>
        <v>0</v>
      </c>
    </row>
    <row r="142" spans="1:7" x14ac:dyDescent="0.25">
      <c r="A142" s="86" t="s">
        <v>368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f t="shared" si="33"/>
        <v>0</v>
      </c>
    </row>
    <row r="143" spans="1:7" x14ac:dyDescent="0.25">
      <c r="A143" s="86" t="s">
        <v>369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f t="shared" si="33"/>
        <v>0</v>
      </c>
    </row>
    <row r="144" spans="1:7" x14ac:dyDescent="0.25">
      <c r="A144" s="86" t="s">
        <v>370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f t="shared" si="33"/>
        <v>0</v>
      </c>
    </row>
    <row r="145" spans="1:7" x14ac:dyDescent="0.25">
      <c r="A145" s="86" t="s">
        <v>371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f t="shared" si="33"/>
        <v>0</v>
      </c>
    </row>
    <row r="146" spans="1:7" x14ac:dyDescent="0.25">
      <c r="A146" s="85" t="s">
        <v>372</v>
      </c>
      <c r="B146" s="84">
        <f t="shared" ref="B146:G146" si="34">SUM(B147:B149)</f>
        <v>0</v>
      </c>
      <c r="C146" s="84">
        <f t="shared" si="34"/>
        <v>5370714.9299999997</v>
      </c>
      <c r="D146" s="84">
        <f t="shared" si="34"/>
        <v>5370714.9299999997</v>
      </c>
      <c r="E146" s="84">
        <f t="shared" si="34"/>
        <v>5352184.41</v>
      </c>
      <c r="F146" s="84">
        <f t="shared" si="34"/>
        <v>5352184.41</v>
      </c>
      <c r="G146" s="84">
        <f t="shared" si="34"/>
        <v>18530.519999999553</v>
      </c>
    </row>
    <row r="147" spans="1:7" x14ac:dyDescent="0.25">
      <c r="A147" s="86" t="s">
        <v>373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f>D147-E147</f>
        <v>0</v>
      </c>
    </row>
    <row r="148" spans="1:7" x14ac:dyDescent="0.25">
      <c r="A148" s="86" t="s">
        <v>374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f t="shared" ref="G148:G149" si="35">D148-E148</f>
        <v>0</v>
      </c>
    </row>
    <row r="149" spans="1:7" x14ac:dyDescent="0.25">
      <c r="A149" s="86" t="s">
        <v>375</v>
      </c>
      <c r="B149" s="176">
        <v>0</v>
      </c>
      <c r="C149" s="205">
        <v>5370714.9299999997</v>
      </c>
      <c r="D149" s="204">
        <v>5370714.9299999997</v>
      </c>
      <c r="E149" s="205">
        <v>5352184.41</v>
      </c>
      <c r="F149" s="205">
        <v>5352184.41</v>
      </c>
      <c r="G149" s="76">
        <f t="shared" si="35"/>
        <v>18530.519999999553</v>
      </c>
    </row>
    <row r="150" spans="1:7" x14ac:dyDescent="0.25">
      <c r="A150" s="85" t="s">
        <v>376</v>
      </c>
      <c r="B150" s="84">
        <f t="shared" ref="B150:G150" si="36">SUM(B151:B157)</f>
        <v>2607142.84</v>
      </c>
      <c r="C150" s="84">
        <f t="shared" si="36"/>
        <v>-60587.64</v>
      </c>
      <c r="D150" s="84">
        <f t="shared" si="36"/>
        <v>2546555.2000000002</v>
      </c>
      <c r="E150" s="84">
        <f t="shared" si="36"/>
        <v>2546555.2000000002</v>
      </c>
      <c r="F150" s="84">
        <f t="shared" si="36"/>
        <v>2335902.75</v>
      </c>
      <c r="G150" s="84">
        <f t="shared" si="36"/>
        <v>0</v>
      </c>
    </row>
    <row r="151" spans="1:7" x14ac:dyDescent="0.25">
      <c r="A151" s="86" t="s">
        <v>377</v>
      </c>
      <c r="B151" s="208">
        <v>1607142.84</v>
      </c>
      <c r="C151" s="208">
        <v>0</v>
      </c>
      <c r="D151" s="207">
        <v>1607142.84</v>
      </c>
      <c r="E151" s="208">
        <v>1607142.84</v>
      </c>
      <c r="F151" s="208">
        <v>1473214.27</v>
      </c>
      <c r="G151" s="76">
        <f>D151-E151</f>
        <v>0</v>
      </c>
    </row>
    <row r="152" spans="1:7" x14ac:dyDescent="0.25">
      <c r="A152" s="86" t="s">
        <v>378</v>
      </c>
      <c r="B152" s="208">
        <v>1000000</v>
      </c>
      <c r="C152" s="208">
        <v>-60587.64</v>
      </c>
      <c r="D152" s="207">
        <v>939412.36</v>
      </c>
      <c r="E152" s="208">
        <v>939412.36</v>
      </c>
      <c r="F152" s="208">
        <v>862688.48</v>
      </c>
      <c r="G152" s="76">
        <f t="shared" ref="G152:G157" si="37">D152-E152</f>
        <v>0</v>
      </c>
    </row>
    <row r="153" spans="1:7" x14ac:dyDescent="0.25">
      <c r="A153" s="86" t="s">
        <v>379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f t="shared" si="37"/>
        <v>0</v>
      </c>
    </row>
    <row r="154" spans="1:7" x14ac:dyDescent="0.25">
      <c r="A154" s="88" t="s">
        <v>380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f t="shared" si="37"/>
        <v>0</v>
      </c>
    </row>
    <row r="155" spans="1:7" x14ac:dyDescent="0.25">
      <c r="A155" s="86" t="s">
        <v>381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f t="shared" si="37"/>
        <v>0</v>
      </c>
    </row>
    <row r="156" spans="1:7" x14ac:dyDescent="0.25">
      <c r="A156" s="86" t="s">
        <v>382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f t="shared" si="37"/>
        <v>0</v>
      </c>
    </row>
    <row r="157" spans="1:7" x14ac:dyDescent="0.25">
      <c r="A157" s="86" t="s">
        <v>383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f t="shared" si="37"/>
        <v>0</v>
      </c>
    </row>
    <row r="158" spans="1:7" x14ac:dyDescent="0.25">
      <c r="A158" s="89"/>
      <c r="B158" s="90"/>
      <c r="C158" s="90"/>
      <c r="D158" s="90"/>
      <c r="E158" s="90"/>
      <c r="F158" s="90"/>
      <c r="G158" s="90"/>
    </row>
    <row r="159" spans="1:7" x14ac:dyDescent="0.25">
      <c r="A159" s="30" t="s">
        <v>385</v>
      </c>
      <c r="B159" s="91">
        <f t="shared" ref="B159:G159" si="38">B9+B84</f>
        <v>525000000</v>
      </c>
      <c r="C159" s="91">
        <f t="shared" si="38"/>
        <v>268278263.38</v>
      </c>
      <c r="D159" s="91">
        <f t="shared" si="38"/>
        <v>793278263.38000011</v>
      </c>
      <c r="E159" s="91">
        <f t="shared" si="38"/>
        <v>486722758.09999996</v>
      </c>
      <c r="F159" s="91">
        <f t="shared" si="38"/>
        <v>458448110.74000001</v>
      </c>
      <c r="G159" s="91">
        <f t="shared" si="38"/>
        <v>306555505.27999997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0 G19:G27 B18:F18 G29:G37 B28:F28 G39:G47 B38:F38 G49:G57 B48:F48 G59:G61 B58:F58 B63:G70 B62:F62 B71:F73 B103 B93:C93 E93:F93 G11:G17 B75:F83 B113:F113 B123:F123 B133:F133 B137:F148 B150:F150 B153:F159 B9:C9 E9:G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0"/>
  <sheetViews>
    <sheetView showGridLines="0" topLeftCell="A49" zoomScale="120" zoomScaleNormal="120" workbookViewId="0">
      <selection activeCell="E70" sqref="E70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1" t="s">
        <v>386</v>
      </c>
      <c r="B1" s="252"/>
      <c r="C1" s="252"/>
      <c r="D1" s="252"/>
      <c r="E1" s="252"/>
      <c r="F1" s="252"/>
      <c r="G1" s="253"/>
    </row>
    <row r="2" spans="1:7" ht="15" customHeight="1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ht="15" customHeight="1" x14ac:dyDescent="0.25">
      <c r="A3" s="115" t="s">
        <v>302</v>
      </c>
      <c r="B3" s="116"/>
      <c r="C3" s="116"/>
      <c r="D3" s="116"/>
      <c r="E3" s="116"/>
      <c r="F3" s="116"/>
      <c r="G3" s="117"/>
    </row>
    <row r="4" spans="1:7" ht="15" customHeight="1" x14ac:dyDescent="0.25">
      <c r="A4" s="115" t="s">
        <v>387</v>
      </c>
      <c r="B4" s="116"/>
      <c r="C4" s="116"/>
      <c r="D4" s="116"/>
      <c r="E4" s="116"/>
      <c r="F4" s="116"/>
      <c r="G4" s="117"/>
    </row>
    <row r="5" spans="1:7" ht="15" customHeight="1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ht="15" customHeight="1" x14ac:dyDescent="0.25">
      <c r="A7" s="246" t="s">
        <v>6</v>
      </c>
      <c r="B7" s="248" t="s">
        <v>304</v>
      </c>
      <c r="C7" s="248"/>
      <c r="D7" s="248"/>
      <c r="E7" s="248"/>
      <c r="F7" s="248"/>
      <c r="G7" s="250" t="s">
        <v>305</v>
      </c>
    </row>
    <row r="8" spans="1:7" ht="30" x14ac:dyDescent="0.25">
      <c r="A8" s="247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249"/>
    </row>
    <row r="9" spans="1:7" ht="15.75" customHeight="1" x14ac:dyDescent="0.25">
      <c r="A9" s="27" t="s">
        <v>388</v>
      </c>
      <c r="B9" s="31">
        <f>SUM(B10:B56)</f>
        <v>252300000</v>
      </c>
      <c r="C9" s="31">
        <f t="shared" ref="C9:G9" si="0">SUM(C10:C56)</f>
        <v>159499997.28</v>
      </c>
      <c r="D9" s="31">
        <f t="shared" si="0"/>
        <v>411799997.28000003</v>
      </c>
      <c r="E9" s="31">
        <f t="shared" si="0"/>
        <v>277794940.38999999</v>
      </c>
      <c r="F9" s="31">
        <f t="shared" si="0"/>
        <v>261093317.53999999</v>
      </c>
      <c r="G9" s="31">
        <f t="shared" si="0"/>
        <v>134005056.88999999</v>
      </c>
    </row>
    <row r="10" spans="1:7" x14ac:dyDescent="0.25">
      <c r="A10" s="209" t="s">
        <v>559</v>
      </c>
      <c r="B10" s="212">
        <v>4582592</v>
      </c>
      <c r="C10" s="212">
        <v>-100000</v>
      </c>
      <c r="D10" s="211">
        <v>4482592</v>
      </c>
      <c r="E10" s="212">
        <v>3686660.85</v>
      </c>
      <c r="F10" s="212">
        <v>3590245.25</v>
      </c>
      <c r="G10" s="215">
        <v>795931.14999999991</v>
      </c>
    </row>
    <row r="11" spans="1:7" s="206" customFormat="1" x14ac:dyDescent="0.25">
      <c r="A11" s="209" t="s">
        <v>560</v>
      </c>
      <c r="B11" s="212">
        <v>1763894</v>
      </c>
      <c r="C11" s="212">
        <v>15000</v>
      </c>
      <c r="D11" s="211">
        <v>1778894</v>
      </c>
      <c r="E11" s="212">
        <v>1584472.34</v>
      </c>
      <c r="F11" s="212">
        <v>1584472.34</v>
      </c>
      <c r="G11" s="215">
        <v>194421.65999999992</v>
      </c>
    </row>
    <row r="12" spans="1:7" s="206" customFormat="1" x14ac:dyDescent="0.25">
      <c r="A12" s="209" t="s">
        <v>561</v>
      </c>
      <c r="B12" s="212">
        <v>10997463</v>
      </c>
      <c r="C12" s="212">
        <v>200000</v>
      </c>
      <c r="D12" s="211">
        <v>11197463</v>
      </c>
      <c r="E12" s="212">
        <v>11172596.710000001</v>
      </c>
      <c r="F12" s="212">
        <v>11171395.710000001</v>
      </c>
      <c r="G12" s="215">
        <v>24866.289999999106</v>
      </c>
    </row>
    <row r="13" spans="1:7" s="206" customFormat="1" x14ac:dyDescent="0.25">
      <c r="A13" s="209" t="s">
        <v>562</v>
      </c>
      <c r="B13" s="212">
        <v>2310870</v>
      </c>
      <c r="C13" s="212">
        <v>-30000</v>
      </c>
      <c r="D13" s="211">
        <v>2280870</v>
      </c>
      <c r="E13" s="212">
        <v>2115356.62</v>
      </c>
      <c r="F13" s="212">
        <v>2107236.62</v>
      </c>
      <c r="G13" s="215">
        <v>165513.37999999989</v>
      </c>
    </row>
    <row r="14" spans="1:7" s="206" customFormat="1" x14ac:dyDescent="0.25">
      <c r="A14" s="209" t="s">
        <v>563</v>
      </c>
      <c r="B14" s="212">
        <v>3822822</v>
      </c>
      <c r="C14" s="212">
        <v>7000</v>
      </c>
      <c r="D14" s="211">
        <v>3829822</v>
      </c>
      <c r="E14" s="212">
        <v>3239379.03</v>
      </c>
      <c r="F14" s="212">
        <v>3239379.03</v>
      </c>
      <c r="G14" s="215">
        <v>590442.9700000002</v>
      </c>
    </row>
    <row r="15" spans="1:7" s="206" customFormat="1" x14ac:dyDescent="0.25">
      <c r="A15" s="209" t="s">
        <v>564</v>
      </c>
      <c r="B15" s="212">
        <v>2264311</v>
      </c>
      <c r="C15" s="212">
        <v>-35000</v>
      </c>
      <c r="D15" s="211">
        <v>2229311</v>
      </c>
      <c r="E15" s="212">
        <v>1947250.52</v>
      </c>
      <c r="F15" s="212">
        <v>1947250.52</v>
      </c>
      <c r="G15" s="215">
        <v>282060.48</v>
      </c>
    </row>
    <row r="16" spans="1:7" s="206" customFormat="1" x14ac:dyDescent="0.25">
      <c r="A16" s="209" t="s">
        <v>565</v>
      </c>
      <c r="B16" s="212">
        <v>622502</v>
      </c>
      <c r="C16" s="212">
        <v>10500</v>
      </c>
      <c r="D16" s="211">
        <v>633002</v>
      </c>
      <c r="E16" s="212">
        <v>526723.15</v>
      </c>
      <c r="F16" s="212">
        <v>526723.15</v>
      </c>
      <c r="G16" s="215">
        <v>106278.84999999998</v>
      </c>
    </row>
    <row r="17" spans="1:7" s="206" customFormat="1" x14ac:dyDescent="0.25">
      <c r="A17" s="209" t="s">
        <v>566</v>
      </c>
      <c r="B17" s="212">
        <v>304319</v>
      </c>
      <c r="C17" s="212">
        <v>0</v>
      </c>
      <c r="D17" s="211">
        <v>304319</v>
      </c>
      <c r="E17" s="212">
        <v>251728.27</v>
      </c>
      <c r="F17" s="212">
        <v>251728.27</v>
      </c>
      <c r="G17" s="215">
        <v>52590.73000000001</v>
      </c>
    </row>
    <row r="18" spans="1:7" s="206" customFormat="1" x14ac:dyDescent="0.25">
      <c r="A18" s="209" t="s">
        <v>567</v>
      </c>
      <c r="B18" s="212">
        <v>29397749</v>
      </c>
      <c r="C18" s="212">
        <v>-10161681.630000001</v>
      </c>
      <c r="D18" s="211">
        <v>19236067.369999997</v>
      </c>
      <c r="E18" s="212">
        <v>7630166.7199999997</v>
      </c>
      <c r="F18" s="212">
        <v>7537393.9400000004</v>
      </c>
      <c r="G18" s="215">
        <v>11605900.649999999</v>
      </c>
    </row>
    <row r="19" spans="1:7" s="206" customFormat="1" x14ac:dyDescent="0.25">
      <c r="A19" s="209" t="s">
        <v>568</v>
      </c>
      <c r="B19" s="212">
        <v>2050420</v>
      </c>
      <c r="C19" s="212">
        <v>-400000</v>
      </c>
      <c r="D19" s="211">
        <v>1650420</v>
      </c>
      <c r="E19" s="212">
        <v>1505651.71</v>
      </c>
      <c r="F19" s="212">
        <v>1305551.98</v>
      </c>
      <c r="G19" s="215">
        <v>144768.29000000004</v>
      </c>
    </row>
    <row r="20" spans="1:7" s="206" customFormat="1" x14ac:dyDescent="0.25">
      <c r="A20" s="209" t="s">
        <v>569</v>
      </c>
      <c r="B20" s="212">
        <v>2335687</v>
      </c>
      <c r="C20" s="212">
        <v>12000</v>
      </c>
      <c r="D20" s="211">
        <v>2347687</v>
      </c>
      <c r="E20" s="212">
        <v>1802189.89</v>
      </c>
      <c r="F20" s="212">
        <v>1802189.89</v>
      </c>
      <c r="G20" s="215">
        <v>545497.1100000001</v>
      </c>
    </row>
    <row r="21" spans="1:7" s="206" customFormat="1" x14ac:dyDescent="0.25">
      <c r="A21" s="209" t="s">
        <v>570</v>
      </c>
      <c r="B21" s="212">
        <v>7748463</v>
      </c>
      <c r="C21" s="212">
        <v>80741705.379999995</v>
      </c>
      <c r="D21" s="211">
        <v>88490168.379999995</v>
      </c>
      <c r="E21" s="212">
        <v>22609169.620000001</v>
      </c>
      <c r="F21" s="212">
        <v>22394174.219999999</v>
      </c>
      <c r="G21" s="215">
        <v>65880998.75999999</v>
      </c>
    </row>
    <row r="22" spans="1:7" s="206" customFormat="1" x14ac:dyDescent="0.25">
      <c r="A22" s="209" t="s">
        <v>571</v>
      </c>
      <c r="B22" s="212">
        <v>1781701</v>
      </c>
      <c r="C22" s="212">
        <v>143000</v>
      </c>
      <c r="D22" s="211">
        <v>1924701</v>
      </c>
      <c r="E22" s="212">
        <v>1708329.56</v>
      </c>
      <c r="F22" s="212">
        <v>1705429.56</v>
      </c>
      <c r="G22" s="215">
        <v>216371.43999999994</v>
      </c>
    </row>
    <row r="23" spans="1:7" s="206" customFormat="1" x14ac:dyDescent="0.25">
      <c r="A23" s="209" t="s">
        <v>572</v>
      </c>
      <c r="B23" s="212">
        <v>24936701</v>
      </c>
      <c r="C23" s="212">
        <v>-2550000</v>
      </c>
      <c r="D23" s="211">
        <v>22386701</v>
      </c>
      <c r="E23" s="212">
        <v>17754680.170000002</v>
      </c>
      <c r="F23" s="212">
        <v>13386565.939999999</v>
      </c>
      <c r="G23" s="215">
        <v>4632020.8299999982</v>
      </c>
    </row>
    <row r="24" spans="1:7" s="206" customFormat="1" x14ac:dyDescent="0.25">
      <c r="A24" s="209" t="s">
        <v>573</v>
      </c>
      <c r="B24" s="212">
        <v>11314559</v>
      </c>
      <c r="C24" s="212">
        <v>11273716</v>
      </c>
      <c r="D24" s="211">
        <v>22588275</v>
      </c>
      <c r="E24" s="212">
        <v>21518527.460000001</v>
      </c>
      <c r="F24" s="212">
        <v>21096376.609999999</v>
      </c>
      <c r="G24" s="215">
        <v>1069747.5399999991</v>
      </c>
    </row>
    <row r="25" spans="1:7" s="206" customFormat="1" x14ac:dyDescent="0.25">
      <c r="A25" s="209" t="s">
        <v>574</v>
      </c>
      <c r="B25" s="212">
        <v>4594286</v>
      </c>
      <c r="C25" s="212">
        <v>626000</v>
      </c>
      <c r="D25" s="211">
        <v>5220286</v>
      </c>
      <c r="E25" s="212">
        <v>5156531.12</v>
      </c>
      <c r="F25" s="212">
        <v>4828601.0999999996</v>
      </c>
      <c r="G25" s="215">
        <v>63754.879999999888</v>
      </c>
    </row>
    <row r="26" spans="1:7" s="206" customFormat="1" x14ac:dyDescent="0.25">
      <c r="A26" s="209" t="s">
        <v>575</v>
      </c>
      <c r="B26" s="212">
        <v>4241745</v>
      </c>
      <c r="C26" s="212">
        <v>106832.5</v>
      </c>
      <c r="D26" s="211">
        <v>4348577.5</v>
      </c>
      <c r="E26" s="212">
        <v>4155379.69</v>
      </c>
      <c r="F26" s="212">
        <v>4127072.21</v>
      </c>
      <c r="G26" s="215">
        <v>193197.81000000006</v>
      </c>
    </row>
    <row r="27" spans="1:7" s="206" customFormat="1" x14ac:dyDescent="0.25">
      <c r="A27" s="209" t="s">
        <v>576</v>
      </c>
      <c r="B27" s="212">
        <v>2624463</v>
      </c>
      <c r="C27" s="212">
        <v>75000</v>
      </c>
      <c r="D27" s="211">
        <v>2699463</v>
      </c>
      <c r="E27" s="212">
        <v>2539162.8199999998</v>
      </c>
      <c r="F27" s="212">
        <v>2528003.62</v>
      </c>
      <c r="G27" s="215">
        <v>160300.18000000017</v>
      </c>
    </row>
    <row r="28" spans="1:7" s="206" customFormat="1" x14ac:dyDescent="0.25">
      <c r="A28" s="209" t="s">
        <v>577</v>
      </c>
      <c r="B28" s="212">
        <v>3832873</v>
      </c>
      <c r="C28" s="212">
        <v>5043000</v>
      </c>
      <c r="D28" s="211">
        <v>8875873</v>
      </c>
      <c r="E28" s="212">
        <v>8637702.9499999993</v>
      </c>
      <c r="F28" s="212">
        <v>4735599.75</v>
      </c>
      <c r="G28" s="215">
        <v>238170.05000000075</v>
      </c>
    </row>
    <row r="29" spans="1:7" s="206" customFormat="1" x14ac:dyDescent="0.25">
      <c r="A29" s="209" t="s">
        <v>578</v>
      </c>
      <c r="B29" s="212">
        <v>6458955</v>
      </c>
      <c r="C29" s="212">
        <v>9595000</v>
      </c>
      <c r="D29" s="211">
        <v>16053955</v>
      </c>
      <c r="E29" s="212">
        <v>12774398.529999999</v>
      </c>
      <c r="F29" s="212">
        <v>10585188.9</v>
      </c>
      <c r="G29" s="215">
        <v>3279556.4700000007</v>
      </c>
    </row>
    <row r="30" spans="1:7" s="206" customFormat="1" x14ac:dyDescent="0.25">
      <c r="A30" s="209" t="s">
        <v>579</v>
      </c>
      <c r="B30" s="212">
        <v>1145669</v>
      </c>
      <c r="C30" s="212">
        <v>19688020.030000001</v>
      </c>
      <c r="D30" s="211">
        <v>20833689.030000001</v>
      </c>
      <c r="E30" s="212">
        <v>14949660.220000001</v>
      </c>
      <c r="F30" s="212">
        <v>14856460.220000001</v>
      </c>
      <c r="G30" s="215">
        <v>5884028.8100000005</v>
      </c>
    </row>
    <row r="31" spans="1:7" s="206" customFormat="1" x14ac:dyDescent="0.25">
      <c r="A31" s="209" t="s">
        <v>580</v>
      </c>
      <c r="B31" s="212">
        <v>853379</v>
      </c>
      <c r="C31" s="212">
        <v>198500</v>
      </c>
      <c r="D31" s="211">
        <v>1051879</v>
      </c>
      <c r="E31" s="212">
        <v>1028603.48</v>
      </c>
      <c r="F31" s="212">
        <v>1028603.48</v>
      </c>
      <c r="G31" s="215">
        <v>23275.520000000019</v>
      </c>
    </row>
    <row r="32" spans="1:7" s="206" customFormat="1" x14ac:dyDescent="0.25">
      <c r="A32" s="209" t="s">
        <v>581</v>
      </c>
      <c r="B32" s="212">
        <v>1007413</v>
      </c>
      <c r="C32" s="212">
        <v>0</v>
      </c>
      <c r="D32" s="211">
        <v>1007413</v>
      </c>
      <c r="E32" s="212">
        <v>427480.26</v>
      </c>
      <c r="F32" s="212">
        <v>427480.26</v>
      </c>
      <c r="G32" s="215">
        <v>579932.74</v>
      </c>
    </row>
    <row r="33" spans="1:7" s="206" customFormat="1" x14ac:dyDescent="0.25">
      <c r="A33" s="209" t="s">
        <v>582</v>
      </c>
      <c r="B33" s="212">
        <v>0</v>
      </c>
      <c r="C33" s="212">
        <v>19000000</v>
      </c>
      <c r="D33" s="211">
        <v>19000000</v>
      </c>
      <c r="E33" s="212">
        <v>0</v>
      </c>
      <c r="F33" s="212">
        <v>0</v>
      </c>
      <c r="G33" s="215">
        <v>19000000</v>
      </c>
    </row>
    <row r="34" spans="1:7" s="206" customFormat="1" x14ac:dyDescent="0.25">
      <c r="A34" s="209" t="s">
        <v>583</v>
      </c>
      <c r="B34" s="212">
        <v>2375806</v>
      </c>
      <c r="C34" s="212">
        <v>907500</v>
      </c>
      <c r="D34" s="211">
        <v>3283306</v>
      </c>
      <c r="E34" s="212">
        <v>2589562.31</v>
      </c>
      <c r="F34" s="212">
        <v>2584987.31</v>
      </c>
      <c r="G34" s="215">
        <v>693743.69</v>
      </c>
    </row>
    <row r="35" spans="1:7" s="206" customFormat="1" x14ac:dyDescent="0.25">
      <c r="A35" s="209" t="s">
        <v>584</v>
      </c>
      <c r="B35" s="212">
        <v>245569</v>
      </c>
      <c r="C35" s="212">
        <v>-20000</v>
      </c>
      <c r="D35" s="211">
        <v>225569</v>
      </c>
      <c r="E35" s="212">
        <v>101569.69</v>
      </c>
      <c r="F35" s="212">
        <v>101569.69</v>
      </c>
      <c r="G35" s="215">
        <v>123999.31</v>
      </c>
    </row>
    <row r="36" spans="1:7" s="206" customFormat="1" x14ac:dyDescent="0.25">
      <c r="A36" s="209" t="s">
        <v>585</v>
      </c>
      <c r="B36" s="212">
        <v>13421071.33</v>
      </c>
      <c r="C36" s="212">
        <v>2279230</v>
      </c>
      <c r="D36" s="211">
        <v>15700301.33</v>
      </c>
      <c r="E36" s="212">
        <v>12827855.25</v>
      </c>
      <c r="F36" s="212">
        <v>12774837.619999999</v>
      </c>
      <c r="G36" s="215">
        <v>2872446.08</v>
      </c>
    </row>
    <row r="37" spans="1:7" s="206" customFormat="1" x14ac:dyDescent="0.25">
      <c r="A37" s="209" t="s">
        <v>586</v>
      </c>
      <c r="B37" s="212">
        <v>30789427.670000002</v>
      </c>
      <c r="C37" s="212">
        <v>3800317</v>
      </c>
      <c r="D37" s="211">
        <v>34589744.670000002</v>
      </c>
      <c r="E37" s="212">
        <v>26834280.640000001</v>
      </c>
      <c r="F37" s="212">
        <v>25272913.100000001</v>
      </c>
      <c r="G37" s="215">
        <v>7755464.0300000012</v>
      </c>
    </row>
    <row r="38" spans="1:7" s="206" customFormat="1" x14ac:dyDescent="0.25">
      <c r="A38" s="209" t="s">
        <v>587</v>
      </c>
      <c r="B38" s="212">
        <v>1461260</v>
      </c>
      <c r="C38" s="212">
        <v>56000</v>
      </c>
      <c r="D38" s="211">
        <v>1517260</v>
      </c>
      <c r="E38" s="212">
        <v>1371947.68</v>
      </c>
      <c r="F38" s="212">
        <v>1368457.68</v>
      </c>
      <c r="G38" s="215">
        <v>145312.32000000007</v>
      </c>
    </row>
    <row r="39" spans="1:7" s="206" customFormat="1" x14ac:dyDescent="0.25">
      <c r="A39" s="209" t="s">
        <v>588</v>
      </c>
      <c r="B39" s="212">
        <v>2994116</v>
      </c>
      <c r="C39" s="212">
        <v>565000</v>
      </c>
      <c r="D39" s="211">
        <v>3559116</v>
      </c>
      <c r="E39" s="212">
        <v>3114909.89</v>
      </c>
      <c r="F39" s="212">
        <v>3114909.89</v>
      </c>
      <c r="G39" s="215">
        <v>444206.10999999987</v>
      </c>
    </row>
    <row r="40" spans="1:7" s="206" customFormat="1" x14ac:dyDescent="0.25">
      <c r="A40" s="209" t="s">
        <v>589</v>
      </c>
      <c r="B40" s="212">
        <v>657451</v>
      </c>
      <c r="C40" s="212">
        <v>0</v>
      </c>
      <c r="D40" s="211">
        <v>657451</v>
      </c>
      <c r="E40" s="212">
        <v>536351.46</v>
      </c>
      <c r="F40" s="212">
        <v>536233.46</v>
      </c>
      <c r="G40" s="215">
        <v>121099.54000000004</v>
      </c>
    </row>
    <row r="41" spans="1:7" s="206" customFormat="1" x14ac:dyDescent="0.25">
      <c r="A41" s="209" t="s">
        <v>590</v>
      </c>
      <c r="B41" s="212">
        <v>12445484</v>
      </c>
      <c r="C41" s="212">
        <v>4600000</v>
      </c>
      <c r="D41" s="211">
        <v>17045484</v>
      </c>
      <c r="E41" s="212">
        <v>14539614.58</v>
      </c>
      <c r="F41" s="212">
        <v>13568418.58</v>
      </c>
      <c r="G41" s="215">
        <v>2505869.42</v>
      </c>
    </row>
    <row r="42" spans="1:7" s="206" customFormat="1" x14ac:dyDescent="0.25">
      <c r="A42" s="209" t="s">
        <v>591</v>
      </c>
      <c r="B42" s="212">
        <v>3883525</v>
      </c>
      <c r="C42" s="212">
        <v>650000</v>
      </c>
      <c r="D42" s="211">
        <v>4533525</v>
      </c>
      <c r="E42" s="212">
        <v>4406622.75</v>
      </c>
      <c r="F42" s="212">
        <v>3005260.73</v>
      </c>
      <c r="G42" s="215">
        <v>126902.25</v>
      </c>
    </row>
    <row r="43" spans="1:7" s="206" customFormat="1" x14ac:dyDescent="0.25">
      <c r="A43" s="209" t="s">
        <v>592</v>
      </c>
      <c r="B43" s="212">
        <v>2743524</v>
      </c>
      <c r="C43" s="212">
        <v>455000</v>
      </c>
      <c r="D43" s="211">
        <v>3198524</v>
      </c>
      <c r="E43" s="212">
        <v>2855326.64</v>
      </c>
      <c r="F43" s="212">
        <v>2854736.64</v>
      </c>
      <c r="G43" s="215">
        <v>343197.35999999987</v>
      </c>
    </row>
    <row r="44" spans="1:7" s="206" customFormat="1" x14ac:dyDescent="0.25">
      <c r="A44" s="209" t="s">
        <v>593</v>
      </c>
      <c r="B44" s="212">
        <v>2659324</v>
      </c>
      <c r="C44" s="212">
        <v>1500000</v>
      </c>
      <c r="D44" s="211">
        <v>4159324</v>
      </c>
      <c r="E44" s="212">
        <v>2872159.76</v>
      </c>
      <c r="F44" s="212">
        <v>2872159.76</v>
      </c>
      <c r="G44" s="215">
        <v>1287164.2400000002</v>
      </c>
    </row>
    <row r="45" spans="1:7" s="206" customFormat="1" x14ac:dyDescent="0.25">
      <c r="A45" s="209" t="s">
        <v>594</v>
      </c>
      <c r="B45" s="212">
        <v>6373856</v>
      </c>
      <c r="C45" s="212">
        <v>3310200</v>
      </c>
      <c r="D45" s="211">
        <v>9684056</v>
      </c>
      <c r="E45" s="212">
        <v>9593027.6199999992</v>
      </c>
      <c r="F45" s="212">
        <v>9300827.6199999992</v>
      </c>
      <c r="G45" s="215">
        <v>91028.38000000082</v>
      </c>
    </row>
    <row r="46" spans="1:7" s="206" customFormat="1" x14ac:dyDescent="0.25">
      <c r="A46" s="209" t="s">
        <v>595</v>
      </c>
      <c r="B46" s="212">
        <v>8700753</v>
      </c>
      <c r="C46" s="212">
        <v>918000</v>
      </c>
      <c r="D46" s="211">
        <v>9618753</v>
      </c>
      <c r="E46" s="212">
        <v>9494031.6699999999</v>
      </c>
      <c r="F46" s="212">
        <v>9494031.6699999999</v>
      </c>
      <c r="G46" s="215">
        <v>124721.33000000007</v>
      </c>
    </row>
    <row r="47" spans="1:7" s="206" customFormat="1" x14ac:dyDescent="0.25">
      <c r="A47" s="209" t="s">
        <v>596</v>
      </c>
      <c r="B47" s="212">
        <v>2086718</v>
      </c>
      <c r="C47" s="212">
        <v>0</v>
      </c>
      <c r="D47" s="211">
        <v>2086718</v>
      </c>
      <c r="E47" s="212">
        <v>1987321.1</v>
      </c>
      <c r="F47" s="212">
        <v>1987321.1</v>
      </c>
      <c r="G47" s="215">
        <v>99396.899999999907</v>
      </c>
    </row>
    <row r="48" spans="1:7" s="206" customFormat="1" x14ac:dyDescent="0.25">
      <c r="A48" s="209" t="s">
        <v>597</v>
      </c>
      <c r="B48" s="212">
        <v>3499519</v>
      </c>
      <c r="C48" s="212">
        <v>555000</v>
      </c>
      <c r="D48" s="211">
        <v>4054519</v>
      </c>
      <c r="E48" s="212">
        <v>3840637.29</v>
      </c>
      <c r="F48" s="212">
        <v>3739412.03</v>
      </c>
      <c r="G48" s="215">
        <v>213881.70999999996</v>
      </c>
    </row>
    <row r="49" spans="1:7" s="206" customFormat="1" x14ac:dyDescent="0.25">
      <c r="A49" s="209" t="s">
        <v>598</v>
      </c>
      <c r="B49" s="212">
        <v>1220727</v>
      </c>
      <c r="C49" s="212">
        <v>525000</v>
      </c>
      <c r="D49" s="211">
        <v>1745727</v>
      </c>
      <c r="E49" s="212">
        <v>1278985.78</v>
      </c>
      <c r="F49" s="212">
        <v>1257145.3</v>
      </c>
      <c r="G49" s="215">
        <v>466741.22</v>
      </c>
    </row>
    <row r="50" spans="1:7" x14ac:dyDescent="0.25">
      <c r="A50" s="209" t="s">
        <v>599</v>
      </c>
      <c r="B50" s="212">
        <v>1885469</v>
      </c>
      <c r="C50" s="212">
        <v>238000</v>
      </c>
      <c r="D50" s="211">
        <v>2123469</v>
      </c>
      <c r="E50" s="212">
        <v>1783228.52</v>
      </c>
      <c r="F50" s="212">
        <v>1473283.52</v>
      </c>
      <c r="G50" s="215">
        <v>340240.48</v>
      </c>
    </row>
    <row r="51" spans="1:7" x14ac:dyDescent="0.25">
      <c r="A51" s="209" t="s">
        <v>600</v>
      </c>
      <c r="B51" s="212">
        <v>908372</v>
      </c>
      <c r="C51" s="212">
        <v>502000</v>
      </c>
      <c r="D51" s="211">
        <v>1410372</v>
      </c>
      <c r="E51" s="212">
        <v>1313957.46</v>
      </c>
      <c r="F51" s="212">
        <v>1291940.6599999999</v>
      </c>
      <c r="G51" s="215">
        <v>96414.540000000037</v>
      </c>
    </row>
    <row r="52" spans="1:7" x14ac:dyDescent="0.25">
      <c r="A52" s="209" t="s">
        <v>601</v>
      </c>
      <c r="B52" s="212">
        <v>888338</v>
      </c>
      <c r="C52" s="212">
        <v>0</v>
      </c>
      <c r="D52" s="211">
        <v>888338</v>
      </c>
      <c r="E52" s="212">
        <v>667469</v>
      </c>
      <c r="F52" s="212">
        <v>667469</v>
      </c>
      <c r="G52" s="215">
        <v>220869</v>
      </c>
    </row>
    <row r="53" spans="1:7" x14ac:dyDescent="0.25">
      <c r="A53" s="209" t="s">
        <v>602</v>
      </c>
      <c r="B53" s="212">
        <v>5244916</v>
      </c>
      <c r="C53" s="212">
        <v>0</v>
      </c>
      <c r="D53" s="211">
        <v>5244916</v>
      </c>
      <c r="E53" s="212">
        <v>5042183.6100000003</v>
      </c>
      <c r="F53" s="212">
        <v>5042183.6100000003</v>
      </c>
      <c r="G53" s="215">
        <v>202732.38999999966</v>
      </c>
    </row>
    <row r="54" spans="1:7" x14ac:dyDescent="0.25">
      <c r="A54" s="209" t="s">
        <v>603</v>
      </c>
      <c r="B54" s="212">
        <v>14202338</v>
      </c>
      <c r="C54" s="212">
        <v>1150000</v>
      </c>
      <c r="D54" s="211">
        <v>15352338</v>
      </c>
      <c r="E54" s="212">
        <v>15352338</v>
      </c>
      <c r="F54" s="212">
        <v>15352338</v>
      </c>
      <c r="G54" s="215">
        <v>0</v>
      </c>
    </row>
    <row r="55" spans="1:7" x14ac:dyDescent="0.25">
      <c r="A55" s="209" t="s">
        <v>604</v>
      </c>
      <c r="B55" s="212">
        <v>2619600</v>
      </c>
      <c r="C55" s="212">
        <v>450158</v>
      </c>
      <c r="D55" s="211">
        <v>3069758</v>
      </c>
      <c r="E55" s="212">
        <v>3069758</v>
      </c>
      <c r="F55" s="212">
        <v>3069758</v>
      </c>
      <c r="G55" s="215">
        <v>0</v>
      </c>
    </row>
    <row r="56" spans="1:7" x14ac:dyDescent="0.25">
      <c r="A56" s="209" t="s">
        <v>605</v>
      </c>
      <c r="B56" s="212">
        <v>0</v>
      </c>
      <c r="C56" s="212">
        <v>3600000</v>
      </c>
      <c r="D56" s="211">
        <v>3600000</v>
      </c>
      <c r="E56" s="212">
        <v>3600000</v>
      </c>
      <c r="F56" s="212">
        <v>3600000</v>
      </c>
      <c r="G56" s="215">
        <v>0</v>
      </c>
    </row>
    <row r="57" spans="1:7" x14ac:dyDescent="0.25">
      <c r="A57" s="32" t="s">
        <v>153</v>
      </c>
      <c r="B57" s="50"/>
      <c r="C57" s="50"/>
      <c r="D57" s="50"/>
      <c r="E57" s="50"/>
      <c r="F57" s="50"/>
      <c r="G57" s="50"/>
    </row>
    <row r="58" spans="1:7" x14ac:dyDescent="0.25">
      <c r="A58" s="3" t="s">
        <v>389</v>
      </c>
      <c r="B58" s="4">
        <f>SUM(B59:B77)</f>
        <v>272700000</v>
      </c>
      <c r="C58" s="4">
        <f t="shared" ref="C58:G58" si="1">SUM(C59:C77)</f>
        <v>108778266.09999998</v>
      </c>
      <c r="D58" s="4">
        <f t="shared" si="1"/>
        <v>381478266.10000008</v>
      </c>
      <c r="E58" s="4">
        <f t="shared" si="1"/>
        <v>208927817.71000001</v>
      </c>
      <c r="F58" s="4">
        <f t="shared" si="1"/>
        <v>197354793.20000002</v>
      </c>
      <c r="G58" s="4">
        <f t="shared" si="1"/>
        <v>172550448.38999999</v>
      </c>
    </row>
    <row r="59" spans="1:7" x14ac:dyDescent="0.25">
      <c r="A59" s="210" t="s">
        <v>567</v>
      </c>
      <c r="B59" s="214">
        <v>11466408.84</v>
      </c>
      <c r="C59" s="214">
        <v>-7958930.25</v>
      </c>
      <c r="D59" s="213">
        <v>3507478.59</v>
      </c>
      <c r="E59" s="214">
        <v>3501863.39</v>
      </c>
      <c r="F59" s="214">
        <v>3291210.94</v>
      </c>
      <c r="G59" s="216">
        <v>5615.1999999997206</v>
      </c>
    </row>
    <row r="60" spans="1:7" s="206" customFormat="1" x14ac:dyDescent="0.25">
      <c r="A60" s="210" t="s">
        <v>570</v>
      </c>
      <c r="B60" s="214">
        <v>151450000</v>
      </c>
      <c r="C60" s="214">
        <v>20210740.629999999</v>
      </c>
      <c r="D60" s="213">
        <v>171660740.63</v>
      </c>
      <c r="E60" s="214">
        <v>52987146.479999997</v>
      </c>
      <c r="F60" s="214">
        <v>51471565.380000003</v>
      </c>
      <c r="G60" s="216">
        <v>118673594.15000001</v>
      </c>
    </row>
    <row r="61" spans="1:7" s="206" customFormat="1" x14ac:dyDescent="0.25">
      <c r="A61" s="210" t="s">
        <v>572</v>
      </c>
      <c r="B61" s="214">
        <v>27600000</v>
      </c>
      <c r="C61" s="214">
        <v>3439569.02</v>
      </c>
      <c r="D61" s="213">
        <v>31039569.02</v>
      </c>
      <c r="E61" s="214">
        <v>31038431.440000001</v>
      </c>
      <c r="F61" s="214">
        <v>31038431.440000001</v>
      </c>
      <c r="G61" s="216">
        <v>1137.5799999982119</v>
      </c>
    </row>
    <row r="62" spans="1:7" s="206" customFormat="1" x14ac:dyDescent="0.25">
      <c r="A62" s="210" t="s">
        <v>573</v>
      </c>
      <c r="B62" s="214">
        <v>0</v>
      </c>
      <c r="C62" s="214">
        <v>3475150</v>
      </c>
      <c r="D62" s="213">
        <v>3475150</v>
      </c>
      <c r="E62" s="214">
        <v>3475149.99</v>
      </c>
      <c r="F62" s="214">
        <v>0</v>
      </c>
      <c r="G62" s="216">
        <v>9.9999997764825821E-3</v>
      </c>
    </row>
    <row r="63" spans="1:7" s="206" customFormat="1" x14ac:dyDescent="0.25">
      <c r="A63" s="210" t="s">
        <v>575</v>
      </c>
      <c r="B63" s="214">
        <v>0</v>
      </c>
      <c r="C63" s="214">
        <v>1720000</v>
      </c>
      <c r="D63" s="213">
        <v>1720000</v>
      </c>
      <c r="E63" s="214">
        <v>1720000</v>
      </c>
      <c r="F63" s="214">
        <v>0</v>
      </c>
      <c r="G63" s="216">
        <v>0</v>
      </c>
    </row>
    <row r="64" spans="1:7" s="206" customFormat="1" x14ac:dyDescent="0.25">
      <c r="A64" s="210" t="s">
        <v>578</v>
      </c>
      <c r="B64" s="214">
        <v>5250000</v>
      </c>
      <c r="C64" s="214">
        <v>9624744.5199999996</v>
      </c>
      <c r="D64" s="213">
        <v>14874744.52</v>
      </c>
      <c r="E64" s="214">
        <v>14866386.85</v>
      </c>
      <c r="F64" s="214">
        <v>14866386.85</v>
      </c>
      <c r="G64" s="216">
        <v>8357.6699999999255</v>
      </c>
    </row>
    <row r="65" spans="1:7" s="206" customFormat="1" x14ac:dyDescent="0.25">
      <c r="A65" s="210" t="s">
        <v>579</v>
      </c>
      <c r="B65" s="214">
        <v>0</v>
      </c>
      <c r="C65" s="214">
        <v>10813532.029999999</v>
      </c>
      <c r="D65" s="213">
        <v>10813532.029999999</v>
      </c>
      <c r="E65" s="214">
        <v>9736456.1600000001</v>
      </c>
      <c r="F65" s="214">
        <v>9736456.1600000001</v>
      </c>
      <c r="G65" s="216">
        <v>1077075.8699999992</v>
      </c>
    </row>
    <row r="66" spans="1:7" s="206" customFormat="1" x14ac:dyDescent="0.25">
      <c r="A66" s="210" t="s">
        <v>606</v>
      </c>
      <c r="B66" s="214">
        <v>44395261</v>
      </c>
      <c r="C66" s="214">
        <v>46101747.740000002</v>
      </c>
      <c r="D66" s="213">
        <v>90497008.74000001</v>
      </c>
      <c r="E66" s="214">
        <v>38323941.68</v>
      </c>
      <c r="F66" s="214">
        <v>38220780.109999999</v>
      </c>
      <c r="G66" s="216">
        <v>52173067.06000001</v>
      </c>
    </row>
    <row r="67" spans="1:7" s="206" customFormat="1" x14ac:dyDescent="0.25">
      <c r="A67" s="210" t="s">
        <v>582</v>
      </c>
      <c r="B67" s="214">
        <v>8451731</v>
      </c>
      <c r="C67" s="214">
        <v>1397506.6</v>
      </c>
      <c r="D67" s="213">
        <v>9849237.5999999996</v>
      </c>
      <c r="E67" s="214">
        <v>9849237.5</v>
      </c>
      <c r="F67" s="214">
        <v>8140237.5</v>
      </c>
      <c r="G67" s="216">
        <v>9.999999962747097E-2</v>
      </c>
    </row>
    <row r="68" spans="1:7" s="206" customFormat="1" x14ac:dyDescent="0.25">
      <c r="A68" s="210" t="s">
        <v>607</v>
      </c>
      <c r="B68" s="214">
        <v>2842329</v>
      </c>
      <c r="C68" s="214">
        <v>-190007.89</v>
      </c>
      <c r="D68" s="213">
        <v>2652321.11</v>
      </c>
      <c r="E68" s="214">
        <v>2652321.11</v>
      </c>
      <c r="F68" s="214">
        <v>2652321.11</v>
      </c>
      <c r="G68" s="216">
        <v>0</v>
      </c>
    </row>
    <row r="69" spans="1:7" s="206" customFormat="1" x14ac:dyDescent="0.25">
      <c r="A69" s="210" t="s">
        <v>608</v>
      </c>
      <c r="B69" s="214">
        <v>1326661</v>
      </c>
      <c r="C69" s="214">
        <v>-18819.73</v>
      </c>
      <c r="D69" s="213">
        <v>1307841.27</v>
      </c>
      <c r="E69" s="214">
        <v>1307841.27</v>
      </c>
      <c r="F69" s="214">
        <v>1307841.27</v>
      </c>
      <c r="G69" s="216">
        <v>0</v>
      </c>
    </row>
    <row r="70" spans="1:7" s="206" customFormat="1" x14ac:dyDescent="0.25">
      <c r="A70" s="210" t="s">
        <v>609</v>
      </c>
      <c r="B70" s="214">
        <v>426911</v>
      </c>
      <c r="C70" s="214">
        <v>-50803.9</v>
      </c>
      <c r="D70" s="213">
        <v>376107.1</v>
      </c>
      <c r="E70" s="214">
        <v>376107.1</v>
      </c>
      <c r="F70" s="214">
        <v>376107.1</v>
      </c>
      <c r="G70" s="216">
        <v>0</v>
      </c>
    </row>
    <row r="71" spans="1:7" x14ac:dyDescent="0.25">
      <c r="A71" s="210" t="s">
        <v>583</v>
      </c>
      <c r="B71" s="214">
        <v>0</v>
      </c>
      <c r="C71" s="214">
        <v>233000</v>
      </c>
      <c r="D71" s="213">
        <v>233000</v>
      </c>
      <c r="E71" s="214">
        <v>133000</v>
      </c>
      <c r="F71" s="214">
        <v>133000</v>
      </c>
      <c r="G71" s="216">
        <v>100000</v>
      </c>
    </row>
    <row r="72" spans="1:7" x14ac:dyDescent="0.25">
      <c r="A72" s="210" t="s">
        <v>585</v>
      </c>
      <c r="B72" s="214">
        <v>15340698.16</v>
      </c>
      <c r="C72" s="214">
        <v>7163940.1699999999</v>
      </c>
      <c r="D72" s="213">
        <v>22504638.329999998</v>
      </c>
      <c r="E72" s="214">
        <v>22504558.629999999</v>
      </c>
      <c r="F72" s="214">
        <v>20854558.350000001</v>
      </c>
      <c r="G72" s="216">
        <v>79.699999999254942</v>
      </c>
    </row>
    <row r="73" spans="1:7" x14ac:dyDescent="0.25">
      <c r="A73" s="210" t="s">
        <v>586</v>
      </c>
      <c r="B73" s="214">
        <v>4150000</v>
      </c>
      <c r="C73" s="214">
        <v>11696677.16</v>
      </c>
      <c r="D73" s="213">
        <v>15846677.16</v>
      </c>
      <c r="E73" s="214">
        <v>15798156.15</v>
      </c>
      <c r="F73" s="214">
        <v>14608677.029999999</v>
      </c>
      <c r="G73" s="216">
        <v>48521.009999999776</v>
      </c>
    </row>
    <row r="74" spans="1:7" x14ac:dyDescent="0.25">
      <c r="A74" s="210" t="s">
        <v>594</v>
      </c>
      <c r="B74" s="214">
        <v>0</v>
      </c>
      <c r="C74" s="214">
        <v>733000</v>
      </c>
      <c r="D74" s="213">
        <v>733000</v>
      </c>
      <c r="E74" s="214">
        <v>469999.97</v>
      </c>
      <c r="F74" s="214">
        <v>469999.97</v>
      </c>
      <c r="G74" s="216">
        <v>263000.03000000003</v>
      </c>
    </row>
    <row r="75" spans="1:7" x14ac:dyDescent="0.25">
      <c r="A75" s="210" t="s">
        <v>599</v>
      </c>
      <c r="B75" s="214">
        <v>0</v>
      </c>
      <c r="C75" s="214">
        <v>200000</v>
      </c>
      <c r="D75" s="213">
        <v>200000</v>
      </c>
      <c r="E75" s="214">
        <v>0</v>
      </c>
      <c r="F75" s="214">
        <v>0</v>
      </c>
      <c r="G75" s="216">
        <v>200000</v>
      </c>
    </row>
    <row r="76" spans="1:7" x14ac:dyDescent="0.25">
      <c r="A76" s="210" t="s">
        <v>600</v>
      </c>
      <c r="B76" s="214">
        <v>0</v>
      </c>
      <c r="C76" s="214">
        <v>100000</v>
      </c>
      <c r="D76" s="213">
        <v>100000</v>
      </c>
      <c r="E76" s="214">
        <v>99999.99</v>
      </c>
      <c r="F76" s="214">
        <v>99999.99</v>
      </c>
      <c r="G76" s="216">
        <v>9.9999999947613105E-3</v>
      </c>
    </row>
    <row r="77" spans="1:7" x14ac:dyDescent="0.25">
      <c r="A77" s="210" t="s">
        <v>601</v>
      </c>
      <c r="B77" s="214">
        <v>0</v>
      </c>
      <c r="C77" s="214">
        <v>87220</v>
      </c>
      <c r="D77" s="213">
        <v>87220</v>
      </c>
      <c r="E77" s="214">
        <v>87220</v>
      </c>
      <c r="F77" s="214">
        <v>87220</v>
      </c>
      <c r="G77" s="216">
        <v>0</v>
      </c>
    </row>
    <row r="78" spans="1:7" x14ac:dyDescent="0.25">
      <c r="A78" s="32" t="s">
        <v>153</v>
      </c>
      <c r="B78" s="50"/>
      <c r="C78" s="50"/>
      <c r="D78" s="50"/>
      <c r="E78" s="50"/>
      <c r="F78" s="50"/>
      <c r="G78" s="216"/>
    </row>
    <row r="79" spans="1:7" x14ac:dyDescent="0.25">
      <c r="A79" s="3" t="s">
        <v>385</v>
      </c>
      <c r="B79" s="4">
        <f>SUM(B58,B9)</f>
        <v>525000000</v>
      </c>
      <c r="C79" s="4">
        <f t="shared" ref="C79:G79" si="2">SUM(C58,C9)</f>
        <v>268278263.38</v>
      </c>
      <c r="D79" s="4">
        <f t="shared" si="2"/>
        <v>793278263.38000011</v>
      </c>
      <c r="E79" s="4">
        <f t="shared" si="2"/>
        <v>486722758.10000002</v>
      </c>
      <c r="F79" s="4">
        <f t="shared" si="2"/>
        <v>458448110.74000001</v>
      </c>
      <c r="G79" s="4">
        <f t="shared" si="2"/>
        <v>306555505.27999997</v>
      </c>
    </row>
    <row r="80" spans="1:7" x14ac:dyDescent="0.25">
      <c r="A80" s="56"/>
      <c r="B80" s="56"/>
      <c r="C80" s="56"/>
      <c r="D80" s="56"/>
      <c r="E80" s="56"/>
      <c r="F80" s="56"/>
      <c r="G80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7:G58 B9:G9 B78:G7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79:G79 B9:G9 B57:G58 B78:F7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25" zoomScaleNormal="100" workbookViewId="0">
      <selection activeCell="C74" sqref="C7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7" t="s">
        <v>390</v>
      </c>
      <c r="B1" s="258"/>
      <c r="C1" s="258"/>
      <c r="D1" s="258"/>
      <c r="E1" s="258"/>
      <c r="F1" s="258"/>
      <c r="G1" s="258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115" t="s">
        <v>391</v>
      </c>
      <c r="B3" s="116"/>
      <c r="C3" s="116"/>
      <c r="D3" s="116"/>
      <c r="E3" s="116"/>
      <c r="F3" s="116"/>
      <c r="G3" s="117"/>
    </row>
    <row r="4" spans="1:7" x14ac:dyDescent="0.25">
      <c r="A4" s="115" t="s">
        <v>392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ht="15.75" customHeight="1" x14ac:dyDescent="0.25">
      <c r="A7" s="246" t="s">
        <v>6</v>
      </c>
      <c r="B7" s="254" t="s">
        <v>304</v>
      </c>
      <c r="C7" s="255"/>
      <c r="D7" s="255"/>
      <c r="E7" s="255"/>
      <c r="F7" s="256"/>
      <c r="G7" s="250" t="s">
        <v>393</v>
      </c>
    </row>
    <row r="8" spans="1:7" ht="30" x14ac:dyDescent="0.25">
      <c r="A8" s="247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249"/>
    </row>
    <row r="9" spans="1:7" ht="16.5" customHeight="1" x14ac:dyDescent="0.25">
      <c r="A9" s="27" t="s">
        <v>395</v>
      </c>
      <c r="B9" s="31">
        <f>SUM(B10,B19,B27,B37)</f>
        <v>252300000</v>
      </c>
      <c r="C9" s="31">
        <f t="shared" ref="C9:G9" si="0">SUM(C10,C19,C27,C37)</f>
        <v>159499997.28</v>
      </c>
      <c r="D9" s="31">
        <f t="shared" si="0"/>
        <v>411799997.27999997</v>
      </c>
      <c r="E9" s="31">
        <f t="shared" si="0"/>
        <v>277794940.39000005</v>
      </c>
      <c r="F9" s="31">
        <f t="shared" si="0"/>
        <v>261093317.54000002</v>
      </c>
      <c r="G9" s="31">
        <f t="shared" si="0"/>
        <v>134005056.89</v>
      </c>
    </row>
    <row r="10" spans="1:7" ht="15" customHeight="1" x14ac:dyDescent="0.25">
      <c r="A10" s="59" t="s">
        <v>396</v>
      </c>
      <c r="B10" s="48">
        <f>SUM(B11:B18)</f>
        <v>115409770</v>
      </c>
      <c r="C10" s="48">
        <f t="shared" ref="C10:G10" si="1">SUM(C11:C18)</f>
        <v>17296365.369999997</v>
      </c>
      <c r="D10" s="48">
        <f t="shared" si="1"/>
        <v>132706135.37</v>
      </c>
      <c r="E10" s="48">
        <f t="shared" si="1"/>
        <v>86649535.910000011</v>
      </c>
      <c r="F10" s="48">
        <f t="shared" si="1"/>
        <v>83171821.610000014</v>
      </c>
      <c r="G10" s="48">
        <f t="shared" si="1"/>
        <v>46056599.459999993</v>
      </c>
    </row>
    <row r="11" spans="1:7" x14ac:dyDescent="0.25">
      <c r="A11" s="78" t="s">
        <v>397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9">
        <v>0</v>
      </c>
    </row>
    <row r="12" spans="1:7" x14ac:dyDescent="0.25">
      <c r="A12" s="78" t="s">
        <v>398</v>
      </c>
      <c r="B12" s="218">
        <v>868071</v>
      </c>
      <c r="C12" s="218">
        <v>-9500</v>
      </c>
      <c r="D12" s="217">
        <v>858571</v>
      </c>
      <c r="E12" s="218">
        <v>628292.84</v>
      </c>
      <c r="F12" s="218">
        <v>628292.84</v>
      </c>
      <c r="G12" s="219">
        <v>230278.16000000003</v>
      </c>
    </row>
    <row r="13" spans="1:7" x14ac:dyDescent="0.25">
      <c r="A13" s="78" t="s">
        <v>399</v>
      </c>
      <c r="B13" s="218">
        <v>76552554</v>
      </c>
      <c r="C13" s="218">
        <v>7217547</v>
      </c>
      <c r="D13" s="217">
        <v>83770101</v>
      </c>
      <c r="E13" s="218">
        <v>69980316.030000001</v>
      </c>
      <c r="F13" s="218">
        <v>68256114.260000005</v>
      </c>
      <c r="G13" s="219">
        <v>13789784.969999999</v>
      </c>
    </row>
    <row r="14" spans="1:7" x14ac:dyDescent="0.25">
      <c r="A14" s="78" t="s">
        <v>400</v>
      </c>
      <c r="B14" s="217">
        <v>0</v>
      </c>
      <c r="C14" s="217">
        <v>0</v>
      </c>
      <c r="D14" s="217">
        <v>0</v>
      </c>
      <c r="E14" s="217">
        <v>0</v>
      </c>
      <c r="F14" s="217">
        <v>0</v>
      </c>
      <c r="G14" s="219">
        <v>0</v>
      </c>
    </row>
    <row r="15" spans="1:7" x14ac:dyDescent="0.25">
      <c r="A15" s="78" t="s">
        <v>401</v>
      </c>
      <c r="B15" s="218">
        <v>31448169</v>
      </c>
      <c r="C15" s="218">
        <v>-10561681.630000001</v>
      </c>
      <c r="D15" s="217">
        <v>20886487.369999997</v>
      </c>
      <c r="E15" s="218">
        <v>9135818.4299999997</v>
      </c>
      <c r="F15" s="218">
        <v>8842945.9199999999</v>
      </c>
      <c r="G15" s="219">
        <v>11750668.939999998</v>
      </c>
    </row>
    <row r="16" spans="1:7" x14ac:dyDescent="0.25">
      <c r="A16" s="78" t="s">
        <v>402</v>
      </c>
      <c r="B16" s="217">
        <v>0</v>
      </c>
      <c r="C16" s="217">
        <v>0</v>
      </c>
      <c r="D16" s="217">
        <v>0</v>
      </c>
      <c r="E16" s="217">
        <v>0</v>
      </c>
      <c r="F16" s="217">
        <v>0</v>
      </c>
      <c r="G16" s="219">
        <v>0</v>
      </c>
    </row>
    <row r="17" spans="1:7" x14ac:dyDescent="0.25">
      <c r="A17" s="78" t="s">
        <v>403</v>
      </c>
      <c r="B17" s="218">
        <v>0</v>
      </c>
      <c r="C17" s="218">
        <v>19000000</v>
      </c>
      <c r="D17" s="217">
        <v>19000000</v>
      </c>
      <c r="E17" s="218">
        <v>0</v>
      </c>
      <c r="F17" s="218">
        <v>0</v>
      </c>
      <c r="G17" s="219">
        <v>19000000</v>
      </c>
    </row>
    <row r="18" spans="1:7" x14ac:dyDescent="0.25">
      <c r="A18" s="78" t="s">
        <v>404</v>
      </c>
      <c r="B18" s="218">
        <v>6540976</v>
      </c>
      <c r="C18" s="218">
        <v>1650000</v>
      </c>
      <c r="D18" s="217">
        <v>8190976</v>
      </c>
      <c r="E18" s="218">
        <v>6905108.6100000003</v>
      </c>
      <c r="F18" s="218">
        <v>5444468.5899999999</v>
      </c>
      <c r="G18" s="219">
        <v>1285867.3899999997</v>
      </c>
    </row>
    <row r="19" spans="1:7" x14ac:dyDescent="0.25">
      <c r="A19" s="59" t="s">
        <v>405</v>
      </c>
      <c r="B19" s="48">
        <f>SUM(B20:B26)</f>
        <v>106066621</v>
      </c>
      <c r="C19" s="48">
        <f t="shared" ref="C19:G19" si="2">SUM(C20:C26)</f>
        <v>109961439.5</v>
      </c>
      <c r="D19" s="48">
        <f t="shared" si="2"/>
        <v>216028060.50000003</v>
      </c>
      <c r="E19" s="48">
        <f t="shared" si="2"/>
        <v>138469081.85000002</v>
      </c>
      <c r="F19" s="48">
        <f t="shared" si="2"/>
        <v>125630573.3</v>
      </c>
      <c r="G19" s="48">
        <f t="shared" si="2"/>
        <v>77558978.650000006</v>
      </c>
    </row>
    <row r="20" spans="1:7" x14ac:dyDescent="0.25">
      <c r="A20" s="78" t="s">
        <v>406</v>
      </c>
      <c r="B20" s="221">
        <v>13690365</v>
      </c>
      <c r="C20" s="221">
        <v>12181216</v>
      </c>
      <c r="D20" s="220">
        <v>25871581</v>
      </c>
      <c r="E20" s="221">
        <v>24108089.77</v>
      </c>
      <c r="F20" s="221">
        <v>23681363.920000002</v>
      </c>
      <c r="G20" s="220">
        <v>1763491.2300000004</v>
      </c>
    </row>
    <row r="21" spans="1:7" x14ac:dyDescent="0.25">
      <c r="A21" s="78" t="s">
        <v>407</v>
      </c>
      <c r="B21" s="221">
        <v>56219187</v>
      </c>
      <c r="C21" s="221">
        <v>79848628.799999997</v>
      </c>
      <c r="D21" s="220">
        <v>136067815.80000001</v>
      </c>
      <c r="E21" s="221">
        <v>72674060.010000005</v>
      </c>
      <c r="F21" s="221">
        <v>61634006.159999996</v>
      </c>
      <c r="G21" s="220">
        <v>63393755.790000007</v>
      </c>
    </row>
    <row r="22" spans="1:7" x14ac:dyDescent="0.25">
      <c r="A22" s="78" t="s">
        <v>408</v>
      </c>
      <c r="B22" s="221">
        <v>853379</v>
      </c>
      <c r="C22" s="221">
        <v>3198500</v>
      </c>
      <c r="D22" s="220">
        <v>4051879</v>
      </c>
      <c r="E22" s="221">
        <v>1028603.48</v>
      </c>
      <c r="F22" s="221">
        <v>1028603.48</v>
      </c>
      <c r="G22" s="220">
        <v>3023275.52</v>
      </c>
    </row>
    <row r="23" spans="1:7" x14ac:dyDescent="0.25">
      <c r="A23" s="78" t="s">
        <v>409</v>
      </c>
      <c r="B23" s="221">
        <v>8019655</v>
      </c>
      <c r="C23" s="221">
        <v>4433173.1500000004</v>
      </c>
      <c r="D23" s="220">
        <v>12452828.15</v>
      </c>
      <c r="E23" s="221">
        <v>9133017.8599999994</v>
      </c>
      <c r="F23" s="221">
        <v>8987935.3200000003</v>
      </c>
      <c r="G23" s="220">
        <v>3319810.290000001</v>
      </c>
    </row>
    <row r="24" spans="1:7" x14ac:dyDescent="0.25">
      <c r="A24" s="78" t="s">
        <v>410</v>
      </c>
      <c r="B24" s="221">
        <v>9708166</v>
      </c>
      <c r="C24" s="221">
        <v>918000</v>
      </c>
      <c r="D24" s="220">
        <v>10626166</v>
      </c>
      <c r="E24" s="221">
        <v>9921511.9299999997</v>
      </c>
      <c r="F24" s="221">
        <v>9921511.9299999997</v>
      </c>
      <c r="G24" s="220">
        <v>704654.0700000003</v>
      </c>
    </row>
    <row r="25" spans="1:7" x14ac:dyDescent="0.25">
      <c r="A25" s="78" t="s">
        <v>411</v>
      </c>
      <c r="B25" s="221">
        <v>17575869</v>
      </c>
      <c r="C25" s="221">
        <v>9381921.5500000007</v>
      </c>
      <c r="D25" s="220">
        <v>26957790.550000001</v>
      </c>
      <c r="E25" s="221">
        <v>21603798.800000001</v>
      </c>
      <c r="F25" s="221">
        <v>20377152.489999998</v>
      </c>
      <c r="G25" s="220">
        <v>5353991.75</v>
      </c>
    </row>
    <row r="26" spans="1:7" x14ac:dyDescent="0.25">
      <c r="A26" s="78" t="s">
        <v>412</v>
      </c>
      <c r="B26" s="220">
        <v>0</v>
      </c>
      <c r="C26" s="220">
        <v>0</v>
      </c>
      <c r="D26" s="220">
        <v>0</v>
      </c>
      <c r="E26" s="220">
        <v>0</v>
      </c>
      <c r="F26" s="220">
        <v>0</v>
      </c>
      <c r="G26" s="220">
        <v>0</v>
      </c>
    </row>
    <row r="27" spans="1:7" x14ac:dyDescent="0.25">
      <c r="A27" s="59" t="s">
        <v>413</v>
      </c>
      <c r="B27" s="48">
        <f>SUM(B28:B36)</f>
        <v>14001671</v>
      </c>
      <c r="C27" s="48">
        <f t="shared" ref="C27:G27" si="3">SUM(C28:C36)</f>
        <v>27042034.41</v>
      </c>
      <c r="D27" s="48">
        <f t="shared" si="3"/>
        <v>41043705.409999996</v>
      </c>
      <c r="E27" s="48">
        <f t="shared" si="3"/>
        <v>30654226.630000003</v>
      </c>
      <c r="F27" s="48">
        <f t="shared" si="3"/>
        <v>30268826.630000003</v>
      </c>
      <c r="G27" s="48">
        <f t="shared" si="3"/>
        <v>10389478.780000001</v>
      </c>
    </row>
    <row r="28" spans="1:7" x14ac:dyDescent="0.25">
      <c r="A28" s="81" t="s">
        <v>414</v>
      </c>
      <c r="B28" s="223">
        <v>6482146</v>
      </c>
      <c r="C28" s="223">
        <v>1507000</v>
      </c>
      <c r="D28" s="222">
        <v>7989146</v>
      </c>
      <c r="E28" s="223">
        <v>6111538.79</v>
      </c>
      <c r="F28" s="223">
        <v>6111538.79</v>
      </c>
      <c r="G28" s="222">
        <v>1877607.21</v>
      </c>
    </row>
    <row r="29" spans="1:7" x14ac:dyDescent="0.25">
      <c r="A29" s="78" t="s">
        <v>415</v>
      </c>
      <c r="B29" s="223">
        <v>1145669</v>
      </c>
      <c r="C29" s="223">
        <v>19688020.030000001</v>
      </c>
      <c r="D29" s="222">
        <v>20833689.030000001</v>
      </c>
      <c r="E29" s="223">
        <v>14949660.220000001</v>
      </c>
      <c r="F29" s="223">
        <v>14856460.220000001</v>
      </c>
      <c r="G29" s="222">
        <v>5884028.8100000005</v>
      </c>
    </row>
    <row r="30" spans="1:7" x14ac:dyDescent="0.25">
      <c r="A30" s="78" t="s">
        <v>416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</row>
    <row r="31" spans="1:7" x14ac:dyDescent="0.25">
      <c r="A31" s="78" t="s">
        <v>417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</row>
    <row r="32" spans="1:7" x14ac:dyDescent="0.25">
      <c r="A32" s="78" t="s">
        <v>418</v>
      </c>
      <c r="B32" s="223">
        <v>0</v>
      </c>
      <c r="C32" s="223">
        <v>2536814.38</v>
      </c>
      <c r="D32" s="222">
        <v>2536814.38</v>
      </c>
      <c r="E32" s="223">
        <v>0</v>
      </c>
      <c r="F32" s="223">
        <v>0</v>
      </c>
      <c r="G32" s="222">
        <v>2536814.38</v>
      </c>
    </row>
    <row r="33" spans="1:7" ht="14.45" customHeight="1" x14ac:dyDescent="0.25">
      <c r="A33" s="78" t="s">
        <v>419</v>
      </c>
      <c r="B33" s="222">
        <v>0</v>
      </c>
      <c r="C33" s="222">
        <v>0</v>
      </c>
      <c r="D33" s="222">
        <v>0</v>
      </c>
      <c r="E33" s="222">
        <v>0</v>
      </c>
      <c r="F33" s="222">
        <v>0</v>
      </c>
      <c r="G33" s="222">
        <v>0</v>
      </c>
    </row>
    <row r="34" spans="1:7" ht="14.45" customHeight="1" x14ac:dyDescent="0.25">
      <c r="A34" s="78" t="s">
        <v>420</v>
      </c>
      <c r="B34" s="223">
        <v>6373856</v>
      </c>
      <c r="C34" s="223">
        <v>3310200</v>
      </c>
      <c r="D34" s="222">
        <v>9684056</v>
      </c>
      <c r="E34" s="223">
        <v>9593027.6199999992</v>
      </c>
      <c r="F34" s="223">
        <v>9300827.6199999992</v>
      </c>
      <c r="G34" s="222">
        <v>91028.38000000082</v>
      </c>
    </row>
    <row r="35" spans="1:7" ht="14.45" customHeight="1" x14ac:dyDescent="0.25">
      <c r="A35" s="78" t="s">
        <v>421</v>
      </c>
      <c r="B35" s="222">
        <v>0</v>
      </c>
      <c r="C35" s="222">
        <v>0</v>
      </c>
      <c r="D35" s="222">
        <v>0</v>
      </c>
      <c r="E35" s="222">
        <v>0</v>
      </c>
      <c r="F35" s="222">
        <v>0</v>
      </c>
      <c r="G35" s="222">
        <v>0</v>
      </c>
    </row>
    <row r="36" spans="1:7" ht="14.45" customHeight="1" x14ac:dyDescent="0.25">
      <c r="A36" s="78" t="s">
        <v>422</v>
      </c>
      <c r="B36" s="222">
        <v>0</v>
      </c>
      <c r="C36" s="222">
        <v>0</v>
      </c>
      <c r="D36" s="222">
        <v>0</v>
      </c>
      <c r="E36" s="222">
        <v>0</v>
      </c>
      <c r="F36" s="222">
        <v>0</v>
      </c>
      <c r="G36" s="222">
        <v>0</v>
      </c>
    </row>
    <row r="37" spans="1:7" ht="14.45" customHeight="1" x14ac:dyDescent="0.25">
      <c r="A37" s="60" t="s">
        <v>423</v>
      </c>
      <c r="B37" s="48">
        <f>SUM(B38:B41)</f>
        <v>16821938</v>
      </c>
      <c r="C37" s="48">
        <f t="shared" ref="C37:G37" si="4">SUM(C38:C41)</f>
        <v>5200158</v>
      </c>
      <c r="D37" s="48">
        <f t="shared" si="4"/>
        <v>22022096</v>
      </c>
      <c r="E37" s="48">
        <f t="shared" si="4"/>
        <v>22022096</v>
      </c>
      <c r="F37" s="48">
        <f t="shared" si="4"/>
        <v>22022096</v>
      </c>
      <c r="G37" s="48">
        <f t="shared" si="4"/>
        <v>0</v>
      </c>
    </row>
    <row r="38" spans="1:7" x14ac:dyDescent="0.25">
      <c r="A38" s="81" t="s">
        <v>424</v>
      </c>
      <c r="B38" s="224">
        <v>0</v>
      </c>
      <c r="C38" s="224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ht="30" x14ac:dyDescent="0.25">
      <c r="A39" s="81" t="s">
        <v>425</v>
      </c>
      <c r="B39" s="225">
        <v>16821938</v>
      </c>
      <c r="C39" s="225">
        <v>5200158</v>
      </c>
      <c r="D39" s="224">
        <v>22022096</v>
      </c>
      <c r="E39" s="225">
        <v>22022096</v>
      </c>
      <c r="F39" s="225">
        <v>22022096</v>
      </c>
      <c r="G39" s="224">
        <v>0</v>
      </c>
    </row>
    <row r="40" spans="1:7" x14ac:dyDescent="0.25">
      <c r="A40" s="81" t="s">
        <v>426</v>
      </c>
      <c r="B40" s="224">
        <v>0</v>
      </c>
      <c r="C40" s="224">
        <v>0</v>
      </c>
      <c r="D40" s="224">
        <v>0</v>
      </c>
      <c r="E40" s="224">
        <v>0</v>
      </c>
      <c r="F40" s="224">
        <v>0</v>
      </c>
      <c r="G40" s="224">
        <v>0</v>
      </c>
    </row>
    <row r="41" spans="1:7" x14ac:dyDescent="0.25">
      <c r="A41" s="81" t="s">
        <v>427</v>
      </c>
      <c r="B41" s="224">
        <v>0</v>
      </c>
      <c r="C41" s="224">
        <v>0</v>
      </c>
      <c r="D41" s="224">
        <v>0</v>
      </c>
      <c r="E41" s="224">
        <v>0</v>
      </c>
      <c r="F41" s="224">
        <v>0</v>
      </c>
      <c r="G41" s="224">
        <v>0</v>
      </c>
    </row>
    <row r="42" spans="1:7" x14ac:dyDescent="0.25">
      <c r="A42" s="81"/>
      <c r="B42" s="54"/>
      <c r="C42" s="54"/>
      <c r="D42" s="54"/>
      <c r="E42" s="54"/>
      <c r="F42" s="54"/>
      <c r="G42" s="54"/>
    </row>
    <row r="43" spans="1:7" x14ac:dyDescent="0.25">
      <c r="A43" s="3" t="s">
        <v>428</v>
      </c>
      <c r="B43" s="4">
        <f>SUM(B44,B53,B61,B71)</f>
        <v>272699999.99999994</v>
      </c>
      <c r="C43" s="4">
        <f t="shared" ref="C43:G43" si="5">SUM(C44,C53,C61,C71)</f>
        <v>108778266.10000001</v>
      </c>
      <c r="D43" s="4">
        <f t="shared" si="5"/>
        <v>381478266.09999996</v>
      </c>
      <c r="E43" s="4">
        <f t="shared" si="5"/>
        <v>208927817.70999998</v>
      </c>
      <c r="F43" s="4">
        <f t="shared" si="5"/>
        <v>197354793.19999999</v>
      </c>
      <c r="G43" s="4">
        <f t="shared" si="5"/>
        <v>172550448.38999999</v>
      </c>
    </row>
    <row r="44" spans="1:7" x14ac:dyDescent="0.25">
      <c r="A44" s="59" t="s">
        <v>396</v>
      </c>
      <c r="B44" s="48">
        <f>SUM(B45:B52)</f>
        <v>85792857.159999996</v>
      </c>
      <c r="C44" s="48">
        <f t="shared" ref="C44:G44" si="6">SUM(C45:C52)</f>
        <v>58289117.539999999</v>
      </c>
      <c r="D44" s="48">
        <f t="shared" si="6"/>
        <v>144081974.69999999</v>
      </c>
      <c r="E44" s="48">
        <f t="shared" si="6"/>
        <v>91854691.629999995</v>
      </c>
      <c r="F44" s="48">
        <f t="shared" si="6"/>
        <v>87203050.659999996</v>
      </c>
      <c r="G44" s="48">
        <f t="shared" si="6"/>
        <v>52227283.069999993</v>
      </c>
    </row>
    <row r="45" spans="1:7" x14ac:dyDescent="0.25">
      <c r="A45" s="81" t="s">
        <v>397</v>
      </c>
      <c r="B45" s="226">
        <v>0</v>
      </c>
      <c r="C45" s="226">
        <v>0</v>
      </c>
      <c r="D45" s="226">
        <v>0</v>
      </c>
      <c r="E45" s="226">
        <v>0</v>
      </c>
      <c r="F45" s="226">
        <v>0</v>
      </c>
      <c r="G45" s="226">
        <v>0</v>
      </c>
    </row>
    <row r="46" spans="1:7" x14ac:dyDescent="0.25">
      <c r="A46" s="81" t="s">
        <v>398</v>
      </c>
      <c r="B46" s="226">
        <v>0</v>
      </c>
      <c r="C46" s="226">
        <v>0</v>
      </c>
      <c r="D46" s="226">
        <v>0</v>
      </c>
      <c r="E46" s="226">
        <v>0</v>
      </c>
      <c r="F46" s="226">
        <v>0</v>
      </c>
      <c r="G46" s="226">
        <v>0</v>
      </c>
    </row>
    <row r="47" spans="1:7" x14ac:dyDescent="0.25">
      <c r="A47" s="81" t="s">
        <v>399</v>
      </c>
      <c r="B47" s="227">
        <v>19490698.16</v>
      </c>
      <c r="C47" s="227">
        <v>18947837.329999998</v>
      </c>
      <c r="D47" s="226">
        <v>38438535.489999995</v>
      </c>
      <c r="E47" s="227">
        <v>38389934.780000001</v>
      </c>
      <c r="F47" s="227">
        <v>35550455.380000003</v>
      </c>
      <c r="G47" s="226">
        <v>48600.709999993443</v>
      </c>
    </row>
    <row r="48" spans="1:7" x14ac:dyDescent="0.25">
      <c r="A48" s="81" t="s">
        <v>400</v>
      </c>
      <c r="B48" s="226">
        <v>0</v>
      </c>
      <c r="C48" s="226">
        <v>0</v>
      </c>
      <c r="D48" s="226">
        <v>0</v>
      </c>
      <c r="E48" s="226">
        <v>0</v>
      </c>
      <c r="F48" s="226">
        <v>0</v>
      </c>
      <c r="G48" s="226">
        <v>0</v>
      </c>
    </row>
    <row r="49" spans="1:7" x14ac:dyDescent="0.25">
      <c r="A49" s="81" t="s">
        <v>401</v>
      </c>
      <c r="B49" s="227">
        <v>8859266</v>
      </c>
      <c r="C49" s="227">
        <v>-7898342.6100000003</v>
      </c>
      <c r="D49" s="226">
        <v>960923.38999999966</v>
      </c>
      <c r="E49" s="227">
        <v>955308.19</v>
      </c>
      <c r="F49" s="227">
        <v>955308.19</v>
      </c>
      <c r="G49" s="226">
        <v>5615.1999999997206</v>
      </c>
    </row>
    <row r="50" spans="1:7" x14ac:dyDescent="0.25">
      <c r="A50" s="81" t="s">
        <v>402</v>
      </c>
      <c r="B50" s="226">
        <v>0</v>
      </c>
      <c r="C50" s="226">
        <v>0</v>
      </c>
      <c r="D50" s="226">
        <v>0</v>
      </c>
      <c r="E50" s="226">
        <v>0</v>
      </c>
      <c r="F50" s="226">
        <v>0</v>
      </c>
      <c r="G50" s="226">
        <v>0</v>
      </c>
    </row>
    <row r="51" spans="1:7" x14ac:dyDescent="0.25">
      <c r="A51" s="81" t="s">
        <v>403</v>
      </c>
      <c r="B51" s="227">
        <v>57442893</v>
      </c>
      <c r="C51" s="227">
        <v>47239622.82</v>
      </c>
      <c r="D51" s="226">
        <v>104682515.81999999</v>
      </c>
      <c r="E51" s="227">
        <v>52509448.659999996</v>
      </c>
      <c r="F51" s="227">
        <v>50697287.090000004</v>
      </c>
      <c r="G51" s="226">
        <v>52173067.159999996</v>
      </c>
    </row>
    <row r="52" spans="1:7" x14ac:dyDescent="0.25">
      <c r="A52" s="81" t="s">
        <v>404</v>
      </c>
      <c r="B52" s="226">
        <v>0</v>
      </c>
      <c r="C52" s="226">
        <v>0</v>
      </c>
      <c r="D52" s="226">
        <v>0</v>
      </c>
      <c r="E52" s="226">
        <v>0</v>
      </c>
      <c r="F52" s="226">
        <v>0</v>
      </c>
      <c r="G52" s="226">
        <v>0</v>
      </c>
    </row>
    <row r="53" spans="1:7" x14ac:dyDescent="0.25">
      <c r="A53" s="59" t="s">
        <v>405</v>
      </c>
      <c r="B53" s="48">
        <f>SUM(B54:B60)</f>
        <v>184300000</v>
      </c>
      <c r="C53" s="48">
        <f t="shared" ref="C53:G53" si="7">SUM(C54:C60)</f>
        <v>-2538993.8000000003</v>
      </c>
      <c r="D53" s="48">
        <f t="shared" si="7"/>
        <v>181761006.20000002</v>
      </c>
      <c r="E53" s="48">
        <f t="shared" si="7"/>
        <v>74084613.019999981</v>
      </c>
      <c r="F53" s="48">
        <f t="shared" si="7"/>
        <v>68825968.529999986</v>
      </c>
      <c r="G53" s="48">
        <f t="shared" si="7"/>
        <v>107676393.18000001</v>
      </c>
    </row>
    <row r="54" spans="1:7" x14ac:dyDescent="0.25">
      <c r="A54" s="81" t="s">
        <v>406</v>
      </c>
      <c r="B54" s="229">
        <v>0</v>
      </c>
      <c r="C54" s="229">
        <v>3708150</v>
      </c>
      <c r="D54" s="228">
        <v>3708150</v>
      </c>
      <c r="E54" s="229">
        <v>3608149.99</v>
      </c>
      <c r="F54" s="229">
        <v>133000</v>
      </c>
      <c r="G54" s="228">
        <v>100000.00999999978</v>
      </c>
    </row>
    <row r="55" spans="1:7" x14ac:dyDescent="0.25">
      <c r="A55" s="81" t="s">
        <v>407</v>
      </c>
      <c r="B55" s="229">
        <v>184300000</v>
      </c>
      <c r="C55" s="229">
        <v>-18081706.5</v>
      </c>
      <c r="D55" s="228">
        <v>166218293.5</v>
      </c>
      <c r="E55" s="229">
        <v>69396421.349999994</v>
      </c>
      <c r="F55" s="229">
        <v>67612926.849999994</v>
      </c>
      <c r="G55" s="228">
        <v>96821872.150000006</v>
      </c>
    </row>
    <row r="56" spans="1:7" x14ac:dyDescent="0.25">
      <c r="A56" s="81" t="s">
        <v>408</v>
      </c>
      <c r="B56" s="228">
        <v>0</v>
      </c>
      <c r="C56" s="228">
        <v>0</v>
      </c>
      <c r="D56" s="228">
        <v>0</v>
      </c>
      <c r="E56" s="228">
        <v>0</v>
      </c>
      <c r="F56" s="228">
        <v>0</v>
      </c>
      <c r="G56" s="228">
        <v>0</v>
      </c>
    </row>
    <row r="57" spans="1:7" x14ac:dyDescent="0.25">
      <c r="A57" s="82" t="s">
        <v>409</v>
      </c>
      <c r="B57" s="229">
        <v>0</v>
      </c>
      <c r="C57" s="229">
        <v>10706818.18</v>
      </c>
      <c r="D57" s="228">
        <v>10706818.18</v>
      </c>
      <c r="E57" s="229">
        <v>152297.16</v>
      </c>
      <c r="F57" s="229">
        <v>152297.16</v>
      </c>
      <c r="G57" s="228">
        <v>10554521.02</v>
      </c>
    </row>
    <row r="58" spans="1:7" x14ac:dyDescent="0.25">
      <c r="A58" s="81" t="s">
        <v>410</v>
      </c>
      <c r="B58" s="228">
        <v>0</v>
      </c>
      <c r="C58" s="228">
        <v>0</v>
      </c>
      <c r="D58" s="228">
        <v>0</v>
      </c>
      <c r="E58" s="228">
        <v>0</v>
      </c>
      <c r="F58" s="228">
        <v>0</v>
      </c>
      <c r="G58" s="228">
        <v>0</v>
      </c>
    </row>
    <row r="59" spans="1:7" x14ac:dyDescent="0.25">
      <c r="A59" s="81" t="s">
        <v>411</v>
      </c>
      <c r="B59" s="229">
        <v>0</v>
      </c>
      <c r="C59" s="229">
        <v>1127744.52</v>
      </c>
      <c r="D59" s="228">
        <v>1127744.52</v>
      </c>
      <c r="E59" s="229">
        <v>927744.52</v>
      </c>
      <c r="F59" s="229">
        <v>927744.52</v>
      </c>
      <c r="G59" s="228">
        <v>200000</v>
      </c>
    </row>
    <row r="60" spans="1:7" x14ac:dyDescent="0.25">
      <c r="A60" s="81" t="s">
        <v>412</v>
      </c>
      <c r="B60" s="228">
        <v>0</v>
      </c>
      <c r="C60" s="228">
        <v>0</v>
      </c>
      <c r="D60" s="228">
        <v>0</v>
      </c>
      <c r="E60" s="228">
        <v>0</v>
      </c>
      <c r="F60" s="228">
        <v>0</v>
      </c>
      <c r="G60" s="228">
        <v>0</v>
      </c>
    </row>
    <row r="61" spans="1:7" x14ac:dyDescent="0.25">
      <c r="A61" s="59" t="s">
        <v>413</v>
      </c>
      <c r="B61" s="48">
        <f>SUM(B62:B70)</f>
        <v>0</v>
      </c>
      <c r="C61" s="48">
        <f t="shared" ref="C61:G61" si="8">SUM(C62:C70)</f>
        <v>53088730</v>
      </c>
      <c r="D61" s="48">
        <f t="shared" si="8"/>
        <v>53088730</v>
      </c>
      <c r="E61" s="48">
        <f t="shared" si="8"/>
        <v>40441957.859999999</v>
      </c>
      <c r="F61" s="48">
        <f t="shared" si="8"/>
        <v>38989871.259999998</v>
      </c>
      <c r="G61" s="48">
        <f t="shared" si="8"/>
        <v>12646772.139999999</v>
      </c>
    </row>
    <row r="62" spans="1:7" x14ac:dyDescent="0.25">
      <c r="A62" s="81" t="s">
        <v>414</v>
      </c>
      <c r="B62" s="230">
        <v>0</v>
      </c>
      <c r="C62" s="230">
        <v>0</v>
      </c>
      <c r="D62" s="230">
        <v>0</v>
      </c>
      <c r="E62" s="230">
        <v>0</v>
      </c>
      <c r="F62" s="230">
        <v>0</v>
      </c>
      <c r="G62" s="230">
        <v>0</v>
      </c>
    </row>
    <row r="63" spans="1:7" x14ac:dyDescent="0.25">
      <c r="A63" s="81" t="s">
        <v>415</v>
      </c>
      <c r="B63" s="231">
        <v>0</v>
      </c>
      <c r="C63" s="231">
        <v>11917617.32</v>
      </c>
      <c r="D63" s="230">
        <v>11917617.32</v>
      </c>
      <c r="E63" s="231">
        <v>10731459.09</v>
      </c>
      <c r="F63" s="231">
        <v>10731459.09</v>
      </c>
      <c r="G63" s="230">
        <v>1186158.2300000004</v>
      </c>
    </row>
    <row r="64" spans="1:7" x14ac:dyDescent="0.25">
      <c r="A64" s="81" t="s">
        <v>416</v>
      </c>
      <c r="B64" s="230">
        <v>0</v>
      </c>
      <c r="C64" s="230">
        <v>0</v>
      </c>
      <c r="D64" s="230">
        <v>0</v>
      </c>
      <c r="E64" s="230">
        <v>0</v>
      </c>
      <c r="F64" s="230">
        <v>0</v>
      </c>
      <c r="G64" s="230">
        <v>0</v>
      </c>
    </row>
    <row r="65" spans="1:7" x14ac:dyDescent="0.25">
      <c r="A65" s="81" t="s">
        <v>417</v>
      </c>
      <c r="B65" s="230">
        <v>0</v>
      </c>
      <c r="C65" s="230">
        <v>0</v>
      </c>
      <c r="D65" s="230">
        <v>0</v>
      </c>
      <c r="E65" s="230">
        <v>0</v>
      </c>
      <c r="F65" s="230">
        <v>0</v>
      </c>
      <c r="G65" s="230">
        <v>0</v>
      </c>
    </row>
    <row r="66" spans="1:7" x14ac:dyDescent="0.25">
      <c r="A66" s="81" t="s">
        <v>418</v>
      </c>
      <c r="B66" s="231">
        <v>0</v>
      </c>
      <c r="C66" s="231">
        <v>40438112.68</v>
      </c>
      <c r="D66" s="230">
        <v>40438112.68</v>
      </c>
      <c r="E66" s="231">
        <v>29240498.800000001</v>
      </c>
      <c r="F66" s="231">
        <v>27788412.199999999</v>
      </c>
      <c r="G66" s="230">
        <v>11197613.879999999</v>
      </c>
    </row>
    <row r="67" spans="1:7" x14ac:dyDescent="0.25">
      <c r="A67" s="81" t="s">
        <v>419</v>
      </c>
      <c r="B67" s="230">
        <v>0</v>
      </c>
      <c r="C67" s="230">
        <v>0</v>
      </c>
      <c r="D67" s="230">
        <v>0</v>
      </c>
      <c r="E67" s="230">
        <v>0</v>
      </c>
      <c r="F67" s="230">
        <v>0</v>
      </c>
      <c r="G67" s="230">
        <v>0</v>
      </c>
    </row>
    <row r="68" spans="1:7" x14ac:dyDescent="0.25">
      <c r="A68" s="81" t="s">
        <v>420</v>
      </c>
      <c r="B68" s="231">
        <v>0</v>
      </c>
      <c r="C68" s="231">
        <v>733000</v>
      </c>
      <c r="D68" s="230">
        <v>733000</v>
      </c>
      <c r="E68" s="231">
        <v>469999.97</v>
      </c>
      <c r="F68" s="231">
        <v>469999.97</v>
      </c>
      <c r="G68" s="230">
        <v>263000.03000000003</v>
      </c>
    </row>
    <row r="69" spans="1:7" x14ac:dyDescent="0.25">
      <c r="A69" s="81" t="s">
        <v>421</v>
      </c>
      <c r="B69" s="230">
        <v>0</v>
      </c>
      <c r="C69" s="230">
        <v>0</v>
      </c>
      <c r="D69" s="230">
        <v>0</v>
      </c>
      <c r="E69" s="230">
        <v>0</v>
      </c>
      <c r="F69" s="230">
        <v>0</v>
      </c>
      <c r="G69" s="230">
        <v>0</v>
      </c>
    </row>
    <row r="70" spans="1:7" x14ac:dyDescent="0.25">
      <c r="A70" s="81" t="s">
        <v>422</v>
      </c>
      <c r="B70" s="230">
        <v>0</v>
      </c>
      <c r="C70" s="230">
        <v>0</v>
      </c>
      <c r="D70" s="230">
        <v>0</v>
      </c>
      <c r="E70" s="230">
        <v>0</v>
      </c>
      <c r="F70" s="230">
        <v>0</v>
      </c>
      <c r="G70" s="230">
        <v>0</v>
      </c>
    </row>
    <row r="71" spans="1:7" x14ac:dyDescent="0.25">
      <c r="A71" s="60" t="s">
        <v>423</v>
      </c>
      <c r="B71" s="48">
        <f>SUM(B72:B75)</f>
        <v>2607142.84</v>
      </c>
      <c r="C71" s="48">
        <f t="shared" ref="C71:G71" si="9">SUM(C72:C75)</f>
        <v>-60587.64</v>
      </c>
      <c r="D71" s="48">
        <f t="shared" si="9"/>
        <v>2546555.1999999997</v>
      </c>
      <c r="E71" s="48">
        <f t="shared" si="9"/>
        <v>2546555.2000000002</v>
      </c>
      <c r="F71" s="48">
        <f t="shared" si="9"/>
        <v>2335902.75</v>
      </c>
      <c r="G71" s="48">
        <f t="shared" si="9"/>
        <v>0</v>
      </c>
    </row>
    <row r="72" spans="1:7" x14ac:dyDescent="0.25">
      <c r="A72" s="81" t="s">
        <v>424</v>
      </c>
      <c r="B72" s="233">
        <v>2607142.84</v>
      </c>
      <c r="C72" s="233">
        <v>-60587.64</v>
      </c>
      <c r="D72" s="232">
        <v>2546555.1999999997</v>
      </c>
      <c r="E72" s="233">
        <v>2546555.2000000002</v>
      </c>
      <c r="F72" s="233">
        <v>2335902.75</v>
      </c>
      <c r="G72" s="232">
        <v>0</v>
      </c>
    </row>
    <row r="73" spans="1:7" ht="30" x14ac:dyDescent="0.25">
      <c r="A73" s="81" t="s">
        <v>425</v>
      </c>
      <c r="B73" s="232">
        <v>0</v>
      </c>
      <c r="C73" s="232">
        <v>0</v>
      </c>
      <c r="D73" s="232">
        <v>0</v>
      </c>
      <c r="E73" s="232">
        <v>0</v>
      </c>
      <c r="F73" s="232">
        <v>0</v>
      </c>
      <c r="G73" s="232">
        <v>0</v>
      </c>
    </row>
    <row r="74" spans="1:7" x14ac:dyDescent="0.25">
      <c r="A74" s="81" t="s">
        <v>426</v>
      </c>
      <c r="B74" s="232">
        <v>0</v>
      </c>
      <c r="C74" s="232">
        <v>0</v>
      </c>
      <c r="D74" s="232">
        <v>0</v>
      </c>
      <c r="E74" s="232">
        <v>0</v>
      </c>
      <c r="F74" s="232">
        <v>0</v>
      </c>
      <c r="G74" s="232">
        <v>0</v>
      </c>
    </row>
    <row r="75" spans="1:7" x14ac:dyDescent="0.25">
      <c r="A75" s="81" t="s">
        <v>427</v>
      </c>
      <c r="B75" s="232">
        <v>0</v>
      </c>
      <c r="C75" s="232">
        <v>0</v>
      </c>
      <c r="D75" s="232">
        <v>0</v>
      </c>
      <c r="E75" s="232">
        <v>0</v>
      </c>
      <c r="F75" s="232">
        <v>0</v>
      </c>
      <c r="G75" s="232">
        <v>0</v>
      </c>
    </row>
    <row r="76" spans="1:7" x14ac:dyDescent="0.25">
      <c r="A76" s="46"/>
      <c r="B76" s="50"/>
      <c r="C76" s="50"/>
      <c r="D76" s="50"/>
      <c r="E76" s="50"/>
      <c r="F76" s="50"/>
      <c r="G76" s="50"/>
    </row>
    <row r="77" spans="1:7" x14ac:dyDescent="0.25">
      <c r="A77" s="3" t="s">
        <v>385</v>
      </c>
      <c r="B77" s="4">
        <f>B43+B9</f>
        <v>524999999.99999994</v>
      </c>
      <c r="C77" s="4">
        <f t="shared" ref="C77:G77" si="10">C43+C9</f>
        <v>268278263.38</v>
      </c>
      <c r="D77" s="4">
        <f t="shared" si="10"/>
        <v>793278263.37999988</v>
      </c>
      <c r="E77" s="4">
        <f t="shared" si="10"/>
        <v>486722758.10000002</v>
      </c>
      <c r="F77" s="4">
        <f t="shared" si="10"/>
        <v>458448110.74000001</v>
      </c>
      <c r="G77" s="4">
        <f t="shared" si="10"/>
        <v>306555505.27999997</v>
      </c>
    </row>
    <row r="78" spans="1:7" x14ac:dyDescent="0.25">
      <c r="A78" s="56"/>
      <c r="B78" s="83"/>
      <c r="C78" s="83"/>
      <c r="D78" s="83"/>
      <c r="E78" s="83"/>
      <c r="F78" s="83"/>
      <c r="G78" s="8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G19 B27:G27 B42:G44 C37:G37 B53:G53 B61:G61 B71:G71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25" zoomScale="110" zoomScaleNormal="110" workbookViewId="0">
      <selection activeCell="C27" sqref="C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1" t="s">
        <v>429</v>
      </c>
      <c r="B1" s="244"/>
      <c r="C1" s="244"/>
      <c r="D1" s="244"/>
      <c r="E1" s="244"/>
      <c r="F1" s="244"/>
      <c r="G1" s="245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115" t="s">
        <v>302</v>
      </c>
      <c r="B3" s="116"/>
      <c r="C3" s="116"/>
      <c r="D3" s="116"/>
      <c r="E3" s="116"/>
      <c r="F3" s="116"/>
      <c r="G3" s="117"/>
    </row>
    <row r="4" spans="1:7" x14ac:dyDescent="0.25">
      <c r="A4" s="115" t="s">
        <v>430</v>
      </c>
      <c r="B4" s="116"/>
      <c r="C4" s="116"/>
      <c r="D4" s="116"/>
      <c r="E4" s="116"/>
      <c r="F4" s="116"/>
      <c r="G4" s="117"/>
    </row>
    <row r="5" spans="1:7" x14ac:dyDescent="0.25">
      <c r="A5" s="115" t="str">
        <f>'Formato 3'!A4</f>
        <v>Del 1 de Enero al 31 de Diciembre de 2023 (b)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18" t="s">
        <v>2</v>
      </c>
      <c r="B6" s="119"/>
      <c r="C6" s="119"/>
      <c r="D6" s="119"/>
      <c r="E6" s="119"/>
      <c r="F6" s="119"/>
      <c r="G6" s="120"/>
    </row>
    <row r="7" spans="1:7" x14ac:dyDescent="0.25">
      <c r="A7" s="246" t="s">
        <v>431</v>
      </c>
      <c r="B7" s="249" t="s">
        <v>304</v>
      </c>
      <c r="C7" s="249"/>
      <c r="D7" s="249"/>
      <c r="E7" s="249"/>
      <c r="F7" s="249"/>
      <c r="G7" s="249" t="s">
        <v>305</v>
      </c>
    </row>
    <row r="8" spans="1:7" ht="30" x14ac:dyDescent="0.25">
      <c r="A8" s="247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259"/>
    </row>
    <row r="9" spans="1:7" ht="15.75" customHeight="1" x14ac:dyDescent="0.25">
      <c r="A9" s="27" t="s">
        <v>432</v>
      </c>
      <c r="B9" s="121">
        <f>SUM(B10,B11,B12,B15,B16,B19)</f>
        <v>121205213</v>
      </c>
      <c r="C9" s="121">
        <f t="shared" ref="C9:G9" si="0">SUM(C10,C11,C12,C15,C16,C19)</f>
        <v>3077067</v>
      </c>
      <c r="D9" s="121">
        <f t="shared" si="0"/>
        <v>124282280</v>
      </c>
      <c r="E9" s="121">
        <f t="shared" si="0"/>
        <v>111902541.61</v>
      </c>
      <c r="F9" s="121">
        <f t="shared" si="0"/>
        <v>110767809.06999999</v>
      </c>
      <c r="G9" s="121">
        <f t="shared" si="0"/>
        <v>12379738.390000001</v>
      </c>
    </row>
    <row r="10" spans="1:7" x14ac:dyDescent="0.25">
      <c r="A10" s="59" t="s">
        <v>433</v>
      </c>
      <c r="B10" s="235">
        <v>121205213</v>
      </c>
      <c r="C10" s="235">
        <v>3077067</v>
      </c>
      <c r="D10" s="234">
        <v>124282280</v>
      </c>
      <c r="E10" s="235">
        <v>111902541.61</v>
      </c>
      <c r="F10" s="235">
        <v>110767809.06999999</v>
      </c>
      <c r="G10" s="234">
        <v>12379738.390000001</v>
      </c>
    </row>
    <row r="11" spans="1:7" ht="15.75" customHeight="1" x14ac:dyDescent="0.25">
      <c r="A11" s="59" t="s">
        <v>434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f t="shared" ref="G11:G19" si="1">D11-E11</f>
        <v>0</v>
      </c>
    </row>
    <row r="12" spans="1:7" x14ac:dyDescent="0.25">
      <c r="A12" s="59" t="s">
        <v>435</v>
      </c>
      <c r="B12" s="77">
        <f>B13+B14</f>
        <v>0</v>
      </c>
      <c r="C12" s="77">
        <f t="shared" ref="C12:G12" si="2">C13+C14</f>
        <v>0</v>
      </c>
      <c r="D12" s="77">
        <f t="shared" si="2"/>
        <v>0</v>
      </c>
      <c r="E12" s="77">
        <f t="shared" si="2"/>
        <v>0</v>
      </c>
      <c r="F12" s="77">
        <f t="shared" si="2"/>
        <v>0</v>
      </c>
      <c r="G12" s="77">
        <f t="shared" si="2"/>
        <v>0</v>
      </c>
    </row>
    <row r="13" spans="1:7" x14ac:dyDescent="0.25">
      <c r="A13" s="78" t="s">
        <v>436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f t="shared" si="1"/>
        <v>0</v>
      </c>
    </row>
    <row r="14" spans="1:7" x14ac:dyDescent="0.25">
      <c r="A14" s="78" t="s">
        <v>437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f t="shared" si="1"/>
        <v>0</v>
      </c>
    </row>
    <row r="15" spans="1:7" x14ac:dyDescent="0.25">
      <c r="A15" s="59" t="s">
        <v>438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f t="shared" si="1"/>
        <v>0</v>
      </c>
    </row>
    <row r="16" spans="1:7" ht="30" x14ac:dyDescent="0.25">
      <c r="A16" s="60" t="s">
        <v>439</v>
      </c>
      <c r="B16" s="77">
        <f>B17+B18</f>
        <v>0</v>
      </c>
      <c r="C16" s="77">
        <f t="shared" ref="C16:G16" si="3">C17+C18</f>
        <v>0</v>
      </c>
      <c r="D16" s="77">
        <f t="shared" si="3"/>
        <v>0</v>
      </c>
      <c r="E16" s="77">
        <f t="shared" si="3"/>
        <v>0</v>
      </c>
      <c r="F16" s="77">
        <f t="shared" si="3"/>
        <v>0</v>
      </c>
      <c r="G16" s="77">
        <f t="shared" si="3"/>
        <v>0</v>
      </c>
    </row>
    <row r="17" spans="1:7" x14ac:dyDescent="0.25">
      <c r="A17" s="78" t="s">
        <v>440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si="1"/>
        <v>0</v>
      </c>
    </row>
    <row r="18" spans="1:7" x14ac:dyDescent="0.25">
      <c r="A18" s="78" t="s">
        <v>441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 t="shared" si="1"/>
        <v>0</v>
      </c>
    </row>
    <row r="19" spans="1:7" x14ac:dyDescent="0.25">
      <c r="A19" s="59" t="s">
        <v>442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si="1"/>
        <v>0</v>
      </c>
    </row>
    <row r="20" spans="1:7" x14ac:dyDescent="0.25">
      <c r="A20" s="46"/>
      <c r="B20" s="79"/>
      <c r="C20" s="79"/>
      <c r="D20" s="79"/>
      <c r="E20" s="79"/>
      <c r="F20" s="79"/>
      <c r="G20" s="79"/>
    </row>
    <row r="21" spans="1:7" x14ac:dyDescent="0.25">
      <c r="A21" s="35" t="s">
        <v>443</v>
      </c>
      <c r="B21" s="236">
        <f>SUM(B22,B23,B24,B27,B28,B31)</f>
        <v>59548893</v>
      </c>
      <c r="C21" s="236">
        <f>SUM(C22,C23,C24,C27,C28,C31)</f>
        <v>-1905664.12</v>
      </c>
      <c r="D21" s="236">
        <f t="shared" ref="D21:F21" si="4">SUM(D22,D23,D24,D27,D28,D31)</f>
        <v>57643228.880000003</v>
      </c>
      <c r="E21" s="236">
        <f t="shared" si="4"/>
        <v>57556538.649999999</v>
      </c>
      <c r="F21" s="236">
        <f t="shared" si="4"/>
        <v>57470037.030000001</v>
      </c>
      <c r="G21" s="236">
        <f>SUM(G22,G23,G24,G27,G28,G31)</f>
        <v>86690.230000004172</v>
      </c>
    </row>
    <row r="22" spans="1:7" x14ac:dyDescent="0.25">
      <c r="A22" s="59" t="s">
        <v>433</v>
      </c>
      <c r="B22" s="237">
        <v>59548893</v>
      </c>
      <c r="C22" s="237">
        <v>-1905664.12</v>
      </c>
      <c r="D22" s="238">
        <v>57643228.880000003</v>
      </c>
      <c r="E22" s="237">
        <v>57556538.649999999</v>
      </c>
      <c r="F22" s="237">
        <v>57470037.030000001</v>
      </c>
      <c r="G22" s="238">
        <v>86690.230000004172</v>
      </c>
    </row>
    <row r="23" spans="1:7" x14ac:dyDescent="0.25">
      <c r="A23" s="59" t="s">
        <v>434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f t="shared" ref="G23:G31" si="5">D23-E23</f>
        <v>0</v>
      </c>
    </row>
    <row r="24" spans="1:7" x14ac:dyDescent="0.25">
      <c r="A24" s="59" t="s">
        <v>435</v>
      </c>
      <c r="B24" s="179">
        <f>B25+B26</f>
        <v>0</v>
      </c>
      <c r="C24" s="179">
        <f t="shared" ref="C24:G24" si="6">C25+C26</f>
        <v>0</v>
      </c>
      <c r="D24" s="179">
        <f t="shared" si="6"/>
        <v>0</v>
      </c>
      <c r="E24" s="179">
        <f t="shared" si="6"/>
        <v>0</v>
      </c>
      <c r="F24" s="179">
        <f t="shared" si="6"/>
        <v>0</v>
      </c>
      <c r="G24" s="179">
        <f t="shared" si="6"/>
        <v>0</v>
      </c>
    </row>
    <row r="25" spans="1:7" x14ac:dyDescent="0.25">
      <c r="A25" s="78" t="s">
        <v>436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f t="shared" si="5"/>
        <v>0</v>
      </c>
    </row>
    <row r="26" spans="1:7" x14ac:dyDescent="0.25">
      <c r="A26" s="78" t="s">
        <v>437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f t="shared" si="5"/>
        <v>0</v>
      </c>
    </row>
    <row r="27" spans="1:7" x14ac:dyDescent="0.25">
      <c r="A27" s="59" t="s">
        <v>438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f t="shared" si="5"/>
        <v>0</v>
      </c>
    </row>
    <row r="28" spans="1:7" ht="30" x14ac:dyDescent="0.25">
      <c r="A28" s="60" t="s">
        <v>439</v>
      </c>
      <c r="B28" s="179">
        <f>B29+B30</f>
        <v>0</v>
      </c>
      <c r="C28" s="179">
        <f t="shared" ref="C28:G28" si="7">C29+C30</f>
        <v>0</v>
      </c>
      <c r="D28" s="179">
        <f t="shared" si="7"/>
        <v>0</v>
      </c>
      <c r="E28" s="179">
        <f t="shared" si="7"/>
        <v>0</v>
      </c>
      <c r="F28" s="179">
        <f t="shared" si="7"/>
        <v>0</v>
      </c>
      <c r="G28" s="179">
        <f t="shared" si="7"/>
        <v>0</v>
      </c>
    </row>
    <row r="29" spans="1:7" x14ac:dyDescent="0.25">
      <c r="A29" s="78" t="s">
        <v>440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f t="shared" si="5"/>
        <v>0</v>
      </c>
    </row>
    <row r="30" spans="1:7" x14ac:dyDescent="0.25">
      <c r="A30" s="78" t="s">
        <v>441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f t="shared" si="5"/>
        <v>0</v>
      </c>
    </row>
    <row r="31" spans="1:7" x14ac:dyDescent="0.25">
      <c r="A31" s="59" t="s">
        <v>442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f t="shared" si="5"/>
        <v>0</v>
      </c>
    </row>
    <row r="32" spans="1:7" x14ac:dyDescent="0.25">
      <c r="A32" s="46"/>
      <c r="B32" s="79"/>
      <c r="C32" s="79"/>
      <c r="D32" s="79"/>
      <c r="E32" s="79"/>
      <c r="F32" s="79"/>
      <c r="G32" s="79"/>
    </row>
    <row r="33" spans="1:7" ht="14.45" customHeight="1" x14ac:dyDescent="0.25">
      <c r="A33" s="3" t="s">
        <v>444</v>
      </c>
      <c r="B33" s="236">
        <f t="shared" ref="B33:G33" si="8">B21+B9</f>
        <v>180754106</v>
      </c>
      <c r="C33" s="236">
        <f t="shared" si="8"/>
        <v>1171402.8799999999</v>
      </c>
      <c r="D33" s="236">
        <f t="shared" si="8"/>
        <v>181925508.88</v>
      </c>
      <c r="E33" s="236">
        <f t="shared" si="8"/>
        <v>169459080.25999999</v>
      </c>
      <c r="F33" s="236">
        <f t="shared" si="8"/>
        <v>168237846.09999999</v>
      </c>
      <c r="G33" s="236">
        <f t="shared" si="8"/>
        <v>12466428.620000005</v>
      </c>
    </row>
    <row r="34" spans="1:7" ht="14.45" customHeight="1" x14ac:dyDescent="0.25">
      <c r="A34" s="56"/>
      <c r="B34" s="80"/>
      <c r="C34" s="80"/>
      <c r="D34" s="80"/>
      <c r="E34" s="80"/>
      <c r="F34" s="80"/>
      <c r="G34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C9:G9 B34:G34 B12:F20 B11:G11 C25:F25 D21:F21 C23:F23 C24:F24 B32:F32 C26:F26 C27:F27 C28:F28 C29:F29 C30:F30 C31:F31" unlockedFormula="1"/>
    <ignoredError sqref="G12:G21 G23: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2024-02-21T21:17:14Z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