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DMON 2015-2018\2018\PRESUPUESTO 2018\"/>
    </mc:Choice>
  </mc:AlternateContent>
  <bookViews>
    <workbookView xWindow="0" yWindow="0" windowWidth="28800" windowHeight="11145"/>
  </bookViews>
  <sheets>
    <sheet name="RESUMEN DE INGRESO " sheetId="3" r:id="rId1"/>
    <sheet name="INGRESOS " sheetId="2" r:id="rId2"/>
    <sheet name="RESUMEN DE EGRESOS " sheetId="4" r:id="rId3"/>
    <sheet name="EGRESOS " sheetId="1" r:id="rId4"/>
  </sheets>
  <definedNames>
    <definedName name="_xlnm._FilterDatabase" localSheetId="3" hidden="1">'EGRESOS '!$B$621:$Q$1175</definedName>
    <definedName name="_xlnm._FilterDatabase" localSheetId="1" hidden="1">'INGRESOS '!$A$14:$I$14</definedName>
    <definedName name="_xlnm.Print_Titles" localSheetId="3">'EGRESOS '!$1:$6</definedName>
    <definedName name="_xlnm.Print_Titles" localSheetId="1">'INGRESOS 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D1272" i="1" l="1"/>
  <c r="I1272" i="1"/>
  <c r="F28" i="2" l="1"/>
  <c r="F26" i="2"/>
  <c r="F15" i="2"/>
  <c r="C24" i="3"/>
  <c r="C23" i="3"/>
  <c r="C21" i="3"/>
  <c r="C20" i="3"/>
  <c r="C18" i="3"/>
  <c r="C17" i="3"/>
  <c r="C15" i="3"/>
  <c r="C13" i="3"/>
  <c r="C11" i="3"/>
  <c r="F157" i="2"/>
  <c r="F156" i="2" s="1"/>
  <c r="F151" i="2"/>
  <c r="F136" i="2" s="1"/>
  <c r="F150" i="2"/>
  <c r="F145" i="2"/>
  <c r="F144" i="2"/>
  <c r="F138" i="2"/>
  <c r="F137" i="2"/>
  <c r="D133" i="2"/>
  <c r="D132" i="2"/>
  <c r="D131" i="2"/>
  <c r="D130" i="2"/>
  <c r="D129" i="2"/>
  <c r="D128" i="2"/>
  <c r="D127" i="2"/>
  <c r="D126" i="2"/>
  <c r="D125" i="2"/>
  <c r="D124" i="2"/>
  <c r="F123" i="2"/>
  <c r="F122" i="2"/>
  <c r="D119" i="2"/>
  <c r="F118" i="2"/>
  <c r="F116" i="2" s="1"/>
  <c r="F117" i="2"/>
  <c r="D113" i="2"/>
  <c r="F112" i="2"/>
  <c r="F111" i="2"/>
  <c r="F110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7" i="2"/>
  <c r="D25" i="2"/>
  <c r="D24" i="2"/>
  <c r="D23" i="2"/>
  <c r="D22" i="2"/>
  <c r="D21" i="2"/>
  <c r="D20" i="2"/>
  <c r="D19" i="2"/>
  <c r="D18" i="2"/>
  <c r="D17" i="2"/>
  <c r="D16" i="2"/>
  <c r="F14" i="2"/>
  <c r="F10" i="2"/>
  <c r="F9" i="2"/>
  <c r="F8" i="2" l="1"/>
  <c r="F7" i="2"/>
  <c r="F155" i="2"/>
  <c r="I974" i="1"/>
  <c r="I973" i="1"/>
  <c r="I972" i="1" l="1"/>
  <c r="I732" i="1"/>
  <c r="I1298" i="1" l="1"/>
  <c r="I1302" i="1"/>
  <c r="I1301" i="1"/>
  <c r="I1297" i="1"/>
  <c r="I1107" i="1"/>
  <c r="I1106" i="1"/>
  <c r="I1291" i="1" l="1"/>
  <c r="I1290" i="1"/>
  <c r="I1289" i="1"/>
  <c r="G525" i="1"/>
  <c r="I484" i="1"/>
  <c r="I486" i="1"/>
  <c r="I485" i="1" s="1"/>
  <c r="I724" i="1" l="1"/>
  <c r="I725" i="1"/>
  <c r="I726" i="1"/>
  <c r="I242" i="1"/>
  <c r="I1310" i="1" l="1"/>
  <c r="I1471" i="1" l="1"/>
  <c r="I1470" i="1"/>
  <c r="I1469" i="1"/>
  <c r="I1468" i="1"/>
  <c r="I1432" i="1"/>
  <c r="I1431" i="1"/>
  <c r="I1430" i="1"/>
  <c r="I1429" i="1"/>
  <c r="I1322" i="1"/>
  <c r="I1317" i="1"/>
  <c r="I1316" i="1"/>
  <c r="I1314" i="1"/>
  <c r="G1490" i="1" l="1"/>
  <c r="I27" i="1" l="1"/>
  <c r="I26" i="1"/>
  <c r="I25" i="1"/>
  <c r="I24" i="1"/>
  <c r="I23" i="1"/>
  <c r="I22" i="1"/>
  <c r="I21" i="1"/>
  <c r="I20" i="1"/>
  <c r="I19" i="1"/>
  <c r="I124" i="1" l="1"/>
  <c r="I92" i="1"/>
  <c r="I89" i="1"/>
  <c r="I86" i="1"/>
  <c r="I81" i="1"/>
  <c r="I75" i="1"/>
  <c r="I65" i="1"/>
  <c r="I59" i="1"/>
  <c r="I52" i="1"/>
  <c r="I41" i="1"/>
  <c r="I32" i="1"/>
  <c r="I257" i="1" l="1"/>
  <c r="I256" i="1"/>
  <c r="I659" i="1" l="1"/>
  <c r="I117" i="1"/>
  <c r="I119" i="1"/>
  <c r="I115" i="1"/>
  <c r="I113" i="1"/>
  <c r="I112" i="1"/>
  <c r="I111" i="1"/>
  <c r="I110" i="1"/>
  <c r="I109" i="1"/>
  <c r="I851" i="1" l="1"/>
  <c r="I1043" i="1" l="1"/>
  <c r="I1045" i="1"/>
  <c r="I1074" i="1"/>
  <c r="I1070" i="1"/>
  <c r="I1044" i="1"/>
  <c r="I1040" i="1"/>
  <c r="I799" i="1"/>
  <c r="I792" i="1" s="1"/>
  <c r="I12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149" i="1"/>
  <c r="I145" i="1"/>
  <c r="I325" i="1" l="1"/>
  <c r="I324" i="1"/>
  <c r="I323" i="1"/>
  <c r="I850" i="1"/>
  <c r="I137" i="1"/>
  <c r="I1396" i="1"/>
  <c r="I1395" i="1"/>
  <c r="I1444" i="1"/>
  <c r="I1443" i="1"/>
  <c r="I1442" i="1"/>
  <c r="I1375" i="1"/>
  <c r="I1374" i="1"/>
  <c r="I1420" i="1"/>
  <c r="I1419" i="1"/>
  <c r="I1306" i="1"/>
  <c r="I1305" i="1"/>
  <c r="I1495" i="1"/>
  <c r="I1494" i="1"/>
  <c r="I1493" i="1"/>
  <c r="I1463" i="1"/>
  <c r="I1462" i="1"/>
  <c r="I1461" i="1"/>
  <c r="I1311" i="1" l="1"/>
  <c r="I1308" i="1"/>
  <c r="I1426" i="1"/>
  <c r="I1309" i="1"/>
  <c r="I1313" i="1"/>
  <c r="I1465" i="1"/>
  <c r="I1312" i="1"/>
  <c r="I1467" i="1"/>
  <c r="I1428" i="1"/>
  <c r="I1466" i="1"/>
  <c r="I1427" i="1"/>
  <c r="I1304" i="1" l="1"/>
  <c r="I1288" i="1" s="1"/>
  <c r="I606" i="1"/>
  <c r="I1181" i="1" l="1"/>
  <c r="I1184" i="1"/>
  <c r="I1203" i="1"/>
  <c r="I1199" i="1"/>
  <c r="I1201" i="1"/>
  <c r="I1209" i="1"/>
  <c r="I1208" i="1"/>
  <c r="I1207" i="1"/>
  <c r="I1213" i="1"/>
  <c r="I1212" i="1"/>
  <c r="I1216" i="1"/>
  <c r="I1215" i="1"/>
  <c r="I1228" i="1"/>
  <c r="I1229" i="1"/>
  <c r="I1219" i="1"/>
  <c r="I1218" i="1"/>
  <c r="I1222" i="1"/>
  <c r="I1221" i="1"/>
  <c r="I1226" i="1"/>
  <c r="I1225" i="1"/>
  <c r="I1243" i="1"/>
  <c r="I1242" i="1"/>
  <c r="I1247" i="1"/>
  <c r="I1246" i="1"/>
  <c r="I1250" i="1"/>
  <c r="I1249" i="1"/>
  <c r="I1254" i="1"/>
  <c r="I1253" i="1"/>
  <c r="I1257" i="1"/>
  <c r="I1256" i="1"/>
  <c r="I1261" i="1"/>
  <c r="I1260" i="1"/>
  <c r="I1264" i="1"/>
  <c r="I1263" i="1"/>
  <c r="I1267" i="1"/>
  <c r="I1266" i="1"/>
  <c r="I1270" i="1"/>
  <c r="I1269" i="1"/>
  <c r="I1273" i="1"/>
  <c r="I1276" i="1"/>
  <c r="I1275" i="1"/>
  <c r="I1280" i="1"/>
  <c r="I1279" i="1"/>
  <c r="I1278" i="1"/>
  <c r="I1284" i="1"/>
  <c r="I1283" i="1"/>
  <c r="I1282" i="1"/>
  <c r="I1520" i="1"/>
  <c r="I1519" i="1"/>
  <c r="I1518" i="1"/>
  <c r="I1504" i="1"/>
  <c r="I1503" i="1"/>
  <c r="I1502" i="1"/>
  <c r="I1508" i="1"/>
  <c r="I1507" i="1"/>
  <c r="I1506" i="1"/>
  <c r="I1512" i="1"/>
  <c r="I1511" i="1"/>
  <c r="I1510" i="1"/>
  <c r="I1516" i="1"/>
  <c r="I1515" i="1"/>
  <c r="I1514" i="1"/>
  <c r="I1542" i="1"/>
  <c r="I1541" i="1"/>
  <c r="I1593" i="1"/>
  <c r="I1592" i="1"/>
  <c r="I1591" i="1"/>
  <c r="I1589" i="1"/>
  <c r="I1588" i="1"/>
  <c r="I1586" i="1"/>
  <c r="I1585" i="1"/>
  <c r="I1583" i="1"/>
  <c r="I1582" i="1"/>
  <c r="I1579" i="1"/>
  <c r="I1578" i="1"/>
  <c r="I1576" i="1"/>
  <c r="I1575" i="1"/>
  <c r="I1559" i="1"/>
  <c r="I1558" i="1"/>
  <c r="I1557" i="1"/>
  <c r="I1573" i="1"/>
  <c r="I1572" i="1"/>
  <c r="I1569" i="1"/>
  <c r="I1568" i="1"/>
  <c r="I1566" i="1"/>
  <c r="I1565" i="1"/>
  <c r="I1563" i="1"/>
  <c r="I1562" i="1"/>
  <c r="I1555" i="1"/>
  <c r="I1554" i="1"/>
  <c r="I1552" i="1"/>
  <c r="I1551" i="1"/>
  <c r="I1549" i="1"/>
  <c r="I1548" i="1"/>
  <c r="I1546" i="1"/>
  <c r="I1545" i="1"/>
  <c r="I1539" i="1"/>
  <c r="I1538" i="1"/>
  <c r="I1536" i="1"/>
  <c r="I1535" i="1"/>
  <c r="I1532" i="1"/>
  <c r="I1531" i="1"/>
  <c r="I1530" i="1"/>
  <c r="I1534" i="1" l="1"/>
  <c r="I1581" i="1"/>
  <c r="I1571" i="1"/>
  <c r="I1561" i="1"/>
  <c r="I1544" i="1"/>
  <c r="I1252" i="1"/>
  <c r="I1245" i="1"/>
  <c r="I1259" i="1"/>
  <c r="I1211" i="1"/>
  <c r="I1224" i="1"/>
  <c r="I1179" i="1"/>
  <c r="I1501" i="1"/>
  <c r="C20" i="4" s="1"/>
  <c r="I1180" i="1"/>
  <c r="E1282" i="1"/>
  <c r="E1278" i="1"/>
  <c r="E1259" i="1"/>
  <c r="E1252" i="1"/>
  <c r="E1245" i="1"/>
  <c r="E1224" i="1"/>
  <c r="E1211" i="1"/>
  <c r="E1207" i="1"/>
  <c r="D1283" i="1"/>
  <c r="D1279" i="1"/>
  <c r="D1275" i="1"/>
  <c r="D1269" i="1"/>
  <c r="D1266" i="1"/>
  <c r="D1263" i="1"/>
  <c r="D1260" i="1"/>
  <c r="D1256" i="1"/>
  <c r="D1253" i="1"/>
  <c r="D1249" i="1"/>
  <c r="D1246" i="1"/>
  <c r="D1242" i="1"/>
  <c r="D1228" i="1"/>
  <c r="D1225" i="1"/>
  <c r="D1221" i="1"/>
  <c r="D1218" i="1"/>
  <c r="D1215" i="1"/>
  <c r="D1212" i="1"/>
  <c r="D1208" i="1"/>
  <c r="C1284" i="1"/>
  <c r="C1280" i="1"/>
  <c r="C1276" i="1"/>
  <c r="C1273" i="1"/>
  <c r="C1270" i="1"/>
  <c r="C1267" i="1"/>
  <c r="C1264" i="1"/>
  <c r="C1261" i="1"/>
  <c r="C1257" i="1"/>
  <c r="C1254" i="1"/>
  <c r="C1250" i="1"/>
  <c r="C1247" i="1"/>
  <c r="C1243" i="1"/>
  <c r="C1229" i="1"/>
  <c r="C1226" i="1"/>
  <c r="C1222" i="1"/>
  <c r="C1219" i="1"/>
  <c r="C1216" i="1"/>
  <c r="C1213" i="1"/>
  <c r="C1209" i="1"/>
  <c r="C1203" i="1"/>
  <c r="C1201" i="1"/>
  <c r="C1199" i="1"/>
  <c r="C1184" i="1"/>
  <c r="C1181" i="1"/>
  <c r="D1180" i="1"/>
  <c r="E1179" i="1"/>
  <c r="B1178" i="1"/>
  <c r="I1099" i="1"/>
  <c r="I1103" i="1"/>
  <c r="I1115" i="1"/>
  <c r="I1118" i="1"/>
  <c r="I1529" i="1" l="1"/>
  <c r="C21" i="4" s="1"/>
  <c r="I1178" i="1"/>
  <c r="C17" i="4" s="1"/>
  <c r="D19" i="4"/>
  <c r="C18" i="4"/>
  <c r="I267" i="1"/>
  <c r="I268" i="1"/>
  <c r="I269" i="1"/>
  <c r="I1053" i="1"/>
  <c r="I614" i="1" l="1"/>
  <c r="C24" i="4" s="1"/>
  <c r="I617" i="1"/>
  <c r="I616" i="1" s="1"/>
  <c r="I615" i="1" s="1"/>
  <c r="G597" i="1" l="1"/>
  <c r="I152" i="1"/>
  <c r="I153" i="1"/>
  <c r="I154" i="1"/>
  <c r="I197" i="1"/>
  <c r="I198" i="1"/>
  <c r="I199" i="1"/>
  <c r="I167" i="1"/>
  <c r="I168" i="1"/>
  <c r="I169" i="1"/>
  <c r="I187" i="1"/>
  <c r="I675" i="1" l="1"/>
  <c r="I1120" i="1"/>
  <c r="I1119" i="1"/>
  <c r="I959" i="1" s="1"/>
  <c r="I1109" i="1"/>
  <c r="I1110" i="1"/>
  <c r="I1016" i="1"/>
  <c r="I1015" i="1"/>
  <c r="I1009" i="1"/>
  <c r="I1008" i="1"/>
  <c r="I960" i="1"/>
  <c r="I949" i="1"/>
  <c r="I948" i="1"/>
  <c r="I946" i="1"/>
  <c r="I945" i="1"/>
  <c r="I943" i="1"/>
  <c r="I942" i="1"/>
  <c r="I940" i="1"/>
  <c r="I939" i="1"/>
  <c r="I718" i="1"/>
  <c r="I717" i="1"/>
  <c r="I712" i="1"/>
  <c r="I710" i="1"/>
  <c r="I1157" i="1" s="1"/>
  <c r="I711" i="1"/>
  <c r="I698" i="1"/>
  <c r="I697" i="1"/>
  <c r="I696" i="1"/>
  <c r="I1149" i="1" s="1"/>
  <c r="I1150" i="1" l="1"/>
  <c r="I1148" i="1" s="1"/>
  <c r="I1156" i="1"/>
  <c r="I1155" i="1" s="1"/>
  <c r="I677" i="1"/>
  <c r="I676" i="1"/>
  <c r="I1163" i="1" s="1"/>
  <c r="I1014" i="1"/>
  <c r="I1007" i="1"/>
  <c r="I958" i="1"/>
  <c r="I719" i="1"/>
  <c r="I988" i="1" l="1"/>
  <c r="I987" i="1"/>
  <c r="I749" i="1"/>
  <c r="I748" i="1"/>
  <c r="I750" i="1"/>
  <c r="I1164" i="1"/>
  <c r="I1162" i="1" s="1"/>
  <c r="D12" i="3"/>
  <c r="D22" i="3"/>
  <c r="D14" i="3"/>
  <c r="D16" i="3" l="1"/>
  <c r="D19" i="3"/>
  <c r="I986" i="1"/>
  <c r="I653" i="1"/>
  <c r="I654" i="1"/>
  <c r="I652" i="1"/>
  <c r="I790" i="1" l="1"/>
  <c r="I791" i="1"/>
  <c r="I102" i="1"/>
  <c r="I103" i="1"/>
  <c r="I104" i="1"/>
  <c r="D10" i="3" l="1"/>
  <c r="D26" i="3" s="1"/>
  <c r="G1079" i="1"/>
  <c r="I856" i="1" l="1"/>
  <c r="I855" i="1"/>
  <c r="I853" i="1"/>
  <c r="I852" i="1"/>
  <c r="I783" i="1"/>
  <c r="I785" i="1"/>
  <c r="I607" i="1"/>
  <c r="I11" i="1"/>
  <c r="I10" i="1" s="1"/>
  <c r="I578" i="1"/>
  <c r="I569" i="1"/>
  <c r="I568" i="1"/>
  <c r="I560" i="1"/>
  <c r="I555" i="1"/>
  <c r="I540" i="1"/>
  <c r="I530" i="1"/>
  <c r="I508" i="1"/>
  <c r="I499" i="1"/>
  <c r="I475" i="1"/>
  <c r="I461" i="1"/>
  <c r="I450" i="1"/>
  <c r="I442" i="1"/>
  <c r="I427" i="1"/>
  <c r="I407" i="1"/>
  <c r="I386" i="1"/>
  <c r="I347" i="1"/>
  <c r="I346" i="1"/>
  <c r="I328" i="1"/>
  <c r="I308" i="1"/>
  <c r="I307" i="1"/>
  <c r="I276" i="1"/>
  <c r="I246" i="1"/>
  <c r="I244" i="1"/>
  <c r="I208" i="1"/>
  <c r="I190" i="1"/>
  <c r="I178" i="1"/>
  <c r="I141" i="1"/>
  <c r="I91" i="1"/>
  <c r="I90" i="1"/>
  <c r="I88" i="1"/>
  <c r="I87" i="1"/>
  <c r="I82" i="1"/>
  <c r="I83" i="1"/>
  <c r="I67" i="1"/>
  <c r="I60" i="1"/>
  <c r="I43" i="1"/>
  <c r="I29" i="1"/>
  <c r="I1002" i="1" l="1"/>
  <c r="I1001" i="1"/>
  <c r="I9" i="1"/>
  <c r="I784" i="1"/>
  <c r="I1170" i="1" s="1"/>
  <c r="I33" i="1"/>
  <c r="I42" i="1"/>
  <c r="I76" i="1"/>
  <c r="I94" i="1"/>
  <c r="I216" i="1"/>
  <c r="I363" i="1"/>
  <c r="I417" i="1"/>
  <c r="I554" i="1"/>
  <c r="I559" i="1"/>
  <c r="I245" i="1"/>
  <c r="I286" i="1"/>
  <c r="I53" i="1"/>
  <c r="I139" i="1"/>
  <c r="I176" i="1"/>
  <c r="I299" i="1"/>
  <c r="I388" i="1"/>
  <c r="I61" i="1"/>
  <c r="I66" i="1"/>
  <c r="I206" i="1"/>
  <c r="I277" i="1"/>
  <c r="I387" i="1"/>
  <c r="I462" i="1"/>
  <c r="I541" i="1"/>
  <c r="I553" i="1"/>
  <c r="I224" i="1"/>
  <c r="I437" i="1"/>
  <c r="I435" i="1"/>
  <c r="I223" i="1"/>
  <c r="I225" i="1"/>
  <c r="I448" i="1"/>
  <c r="I594" i="1"/>
  <c r="I592" i="1"/>
  <c r="I17" i="1"/>
  <c r="I30" i="1"/>
  <c r="I34" i="1"/>
  <c r="I54" i="1"/>
  <c r="I77" i="1"/>
  <c r="I93" i="1"/>
  <c r="I287" i="1"/>
  <c r="I309" i="1"/>
  <c r="I316" i="1"/>
  <c r="I348" i="1"/>
  <c r="I408" i="1"/>
  <c r="I428" i="1"/>
  <c r="I426" i="1"/>
  <c r="I443" i="1"/>
  <c r="I441" i="1"/>
  <c r="I463" i="1"/>
  <c r="I522" i="1"/>
  <c r="I520" i="1"/>
  <c r="I593" i="1"/>
  <c r="I610" i="1"/>
  <c r="I609" i="1"/>
  <c r="I217" i="1"/>
  <c r="I215" i="1"/>
  <c r="I300" i="1"/>
  <c r="I298" i="1"/>
  <c r="I436" i="1"/>
  <c r="I497" i="1"/>
  <c r="I528" i="1"/>
  <c r="I123" i="1"/>
  <c r="I129" i="1"/>
  <c r="I128" i="1"/>
  <c r="I191" i="1"/>
  <c r="I189" i="1"/>
  <c r="I329" i="1"/>
  <c r="I327" i="1"/>
  <c r="I364" i="1"/>
  <c r="I418" i="1"/>
  <c r="I449" i="1"/>
  <c r="I476" i="1"/>
  <c r="I498" i="1"/>
  <c r="I509" i="1"/>
  <c r="I521" i="1"/>
  <c r="I529" i="1"/>
  <c r="I579" i="1"/>
  <c r="I577" i="1"/>
  <c r="I260" i="1"/>
  <c r="I140" i="1"/>
  <c r="I177" i="1"/>
  <c r="I207" i="1"/>
  <c r="I278" i="1"/>
  <c r="I288" i="1"/>
  <c r="I365" i="1"/>
  <c r="I409" i="1"/>
  <c r="I419" i="1"/>
  <c r="I477" i="1"/>
  <c r="I510" i="1"/>
  <c r="I542" i="1"/>
  <c r="I561" i="1"/>
  <c r="I1171" i="1" l="1"/>
  <c r="I1169" i="1" s="1"/>
  <c r="I1000" i="1"/>
  <c r="I28" i="1"/>
  <c r="I122" i="1"/>
  <c r="I121" i="1"/>
  <c r="I259" i="1"/>
  <c r="I318" i="1"/>
  <c r="I573" i="1"/>
  <c r="I571" i="1"/>
  <c r="I572" i="1"/>
  <c r="I605" i="1"/>
  <c r="I604" i="1" s="1"/>
  <c r="C15" i="4" s="1"/>
  <c r="I258" i="1"/>
  <c r="I317" i="1"/>
  <c r="I18" i="1"/>
  <c r="I16" i="1"/>
  <c r="I837" i="1" l="1"/>
  <c r="I836" i="1"/>
  <c r="I923" i="1"/>
  <c r="I743" i="1"/>
  <c r="I742" i="1"/>
  <c r="I741" i="1"/>
  <c r="I15" i="1"/>
  <c r="D14" i="4"/>
  <c r="I8" i="1"/>
  <c r="C23" i="4" s="1"/>
  <c r="I812" i="1" l="1"/>
  <c r="D22" i="4"/>
  <c r="C11" i="4"/>
  <c r="D16" i="4"/>
  <c r="I1023" i="1" l="1"/>
  <c r="I1022" i="1"/>
  <c r="D10" i="4"/>
  <c r="I704" i="1"/>
  <c r="I705" i="1"/>
  <c r="I703" i="1"/>
  <c r="I1084" i="1"/>
  <c r="I1083" i="1"/>
  <c r="I1082" i="1" l="1"/>
  <c r="I1129" i="1"/>
  <c r="I1128" i="1"/>
  <c r="I642" i="1"/>
  <c r="I643" i="1"/>
  <c r="I644" i="1"/>
  <c r="I1127" i="1" l="1"/>
  <c r="I1113" i="1"/>
  <c r="I1112" i="1"/>
  <c r="I813" i="1"/>
  <c r="I814" i="1"/>
  <c r="I1095" i="1" l="1"/>
  <c r="I633" i="1"/>
  <c r="I631" i="1"/>
  <c r="I632" i="1"/>
  <c r="I888" i="1"/>
  <c r="I890" i="1"/>
  <c r="I889" i="1"/>
  <c r="I859" i="1" l="1"/>
  <c r="I858" i="1"/>
  <c r="I860" i="1"/>
  <c r="I881" i="1"/>
  <c r="I883" i="1"/>
  <c r="I882" i="1"/>
  <c r="I763" i="1" l="1"/>
  <c r="I762" i="1"/>
  <c r="I764" i="1"/>
  <c r="I924" i="1"/>
  <c r="I925" i="1"/>
  <c r="I1096" i="1" l="1"/>
  <c r="I1097" i="1"/>
  <c r="I756" i="1"/>
  <c r="I755" i="1"/>
  <c r="I757" i="1"/>
  <c r="I691" i="1" l="1"/>
  <c r="I690" i="1"/>
  <c r="I689" i="1"/>
  <c r="I683" i="1"/>
  <c r="I682" i="1"/>
  <c r="I684" i="1"/>
  <c r="I980" i="1" l="1"/>
  <c r="I981" i="1"/>
  <c r="I897" i="1"/>
  <c r="I896" i="1"/>
  <c r="I895" i="1"/>
  <c r="I735" i="1" l="1"/>
  <c r="I736" i="1"/>
  <c r="I734" i="1"/>
  <c r="I979" i="1"/>
  <c r="I952" i="1" l="1"/>
  <c r="I953" i="1"/>
  <c r="I904" i="1"/>
  <c r="I903" i="1"/>
  <c r="I902" i="1"/>
  <c r="I951" i="1" l="1"/>
  <c r="I1135" i="1"/>
  <c r="I1136" i="1"/>
  <c r="I967" i="1"/>
  <c r="I966" i="1"/>
  <c r="I965" i="1" l="1"/>
  <c r="I1134" i="1"/>
  <c r="I910" i="1" l="1"/>
  <c r="I909" i="1"/>
  <c r="I911" i="1"/>
  <c r="I777" i="1"/>
  <c r="I776" i="1"/>
  <c r="I778" i="1"/>
  <c r="I1075" i="1" l="1"/>
  <c r="I1076" i="1"/>
  <c r="I769" i="1"/>
  <c r="I771" i="1"/>
  <c r="I770" i="1"/>
  <c r="I1021" i="1" l="1"/>
  <c r="I806" i="1"/>
  <c r="I805" i="1"/>
  <c r="I804" i="1"/>
  <c r="I995" i="1"/>
  <c r="I994" i="1"/>
  <c r="I993" i="1" l="1"/>
  <c r="I668" i="1"/>
  <c r="I669" i="1"/>
  <c r="I670" i="1"/>
  <c r="I869" i="1"/>
  <c r="I871" i="1"/>
  <c r="I870" i="1"/>
  <c r="I622" i="1" l="1"/>
  <c r="I624" i="1"/>
  <c r="I623" i="1"/>
  <c r="I1143" i="1"/>
  <c r="I1142" i="1"/>
  <c r="I1141" i="1" l="1"/>
  <c r="I917" i="1"/>
  <c r="I916" i="1"/>
  <c r="I918" i="1"/>
  <c r="I663" i="1" l="1"/>
  <c r="I661" i="1"/>
  <c r="I662" i="1"/>
  <c r="I621" i="1" l="1"/>
  <c r="C13" i="4" s="1"/>
  <c r="D12" i="4" l="1"/>
  <c r="D26" i="4" s="1"/>
</calcChain>
</file>

<file path=xl/sharedStrings.xml><?xml version="1.0" encoding="utf-8"?>
<sst xmlns="http://schemas.openxmlformats.org/spreadsheetml/2006/main" count="4323" uniqueCount="1122">
  <si>
    <t>MUNICIPIO DE VALLE DE SANTIAGO, GUANAJUATO</t>
  </si>
  <si>
    <t>CLASIFICADOR POR FUENTE DE FINANCIAMIENTO</t>
  </si>
  <si>
    <t>CLASIFICACIÓN ADMINISTRATIVA, UNIDAD RESPONSABLE</t>
  </si>
  <si>
    <t>CLASIFICACIÓN PROGRAMATICA</t>
  </si>
  <si>
    <t>CLASIFICADOR FUNCIONAL DEL GASTO</t>
  </si>
  <si>
    <t>CLASIFICACIÓN POR TIPO DE GASTO</t>
  </si>
  <si>
    <t>CLASIFICADOR POR OJETO DEL GASTO</t>
  </si>
  <si>
    <t>CONCEPTO</t>
  </si>
  <si>
    <t xml:space="preserve">  31111-0102  </t>
  </si>
  <si>
    <t>***  31111-0102  SINDICO</t>
  </si>
  <si>
    <t xml:space="preserve"> E0002  </t>
  </si>
  <si>
    <t>**   E0002  ADMON GOB  SINDICO</t>
  </si>
  <si>
    <t xml:space="preserve">1.1.1  </t>
  </si>
  <si>
    <t>*    1.1.1  LEGISLACION</t>
  </si>
  <si>
    <t xml:space="preserve">1 Corriente </t>
  </si>
  <si>
    <t xml:space="preserve"> 2111  </t>
  </si>
  <si>
    <t xml:space="preserve">     2111  Mat y útiles oficin</t>
  </si>
  <si>
    <t xml:space="preserve"> 2141  </t>
  </si>
  <si>
    <t xml:space="preserve">     2141  Mat y útiles Tec In</t>
  </si>
  <si>
    <t xml:space="preserve"> 2214  </t>
  </si>
  <si>
    <t xml:space="preserve"> 2531  </t>
  </si>
  <si>
    <t xml:space="preserve">     2531  Medicinas y prod far</t>
  </si>
  <si>
    <t xml:space="preserve"> 2612  </t>
  </si>
  <si>
    <t xml:space="preserve">     2612  Combus p Serv pub</t>
  </si>
  <si>
    <t xml:space="preserve"> 2961  </t>
  </si>
  <si>
    <t xml:space="preserve">     2961  Ref Eq Transporte</t>
  </si>
  <si>
    <t xml:space="preserve"> 3151  </t>
  </si>
  <si>
    <t xml:space="preserve">     3151  Servicio telefonía celular</t>
  </si>
  <si>
    <t xml:space="preserve"> 3392  </t>
  </si>
  <si>
    <t xml:space="preserve">     3392  SERV PROF MEDICOS</t>
  </si>
  <si>
    <t xml:space="preserve"> 3551  </t>
  </si>
  <si>
    <t xml:space="preserve">     3551  Mantto Vehíc</t>
  </si>
  <si>
    <t xml:space="preserve"> 3751  </t>
  </si>
  <si>
    <t xml:space="preserve">     3751  Viáticos nacionales</t>
  </si>
  <si>
    <t xml:space="preserve"> 4415  </t>
  </si>
  <si>
    <t xml:space="preserve">     4415  AYUDAS Y APOYOS</t>
  </si>
  <si>
    <t xml:space="preserve">  31111-0103  </t>
  </si>
  <si>
    <t>***  31111-0103  REGIDORES</t>
  </si>
  <si>
    <t xml:space="preserve"> E0003  </t>
  </si>
  <si>
    <t>**   E0003  COM TRAB REGIDOR 1</t>
  </si>
  <si>
    <t xml:space="preserve"> E0004  </t>
  </si>
  <si>
    <t>**   E0004  COM TRAB REGIDOR 2</t>
  </si>
  <si>
    <t xml:space="preserve"> E0005  </t>
  </si>
  <si>
    <t>**   E0005  COM TRAB REGIDOR 3</t>
  </si>
  <si>
    <t xml:space="preserve"> E0006  </t>
  </si>
  <si>
    <t>**   E0006  COM TRAB REGIDOR 4</t>
  </si>
  <si>
    <t xml:space="preserve"> E0007  </t>
  </si>
  <si>
    <t>**   E0007  COM TRAB REGIDOR 5</t>
  </si>
  <si>
    <t xml:space="preserve"> E0008  </t>
  </si>
  <si>
    <t>**   E0008  COM TRAB REGIDOR 6</t>
  </si>
  <si>
    <t xml:space="preserve"> E0009  </t>
  </si>
  <si>
    <t>**   E0009  COM TRAB REGIDOR 7</t>
  </si>
  <si>
    <t xml:space="preserve"> E0010  </t>
  </si>
  <si>
    <t>**   E0010  COM TRAB REGIDOR 8</t>
  </si>
  <si>
    <t xml:space="preserve"> E0011  </t>
  </si>
  <si>
    <t>**   E0011  COM TRAB REGIDOR 9</t>
  </si>
  <si>
    <t xml:space="preserve"> E0012  </t>
  </si>
  <si>
    <t>**   E0012  COM TRAB REGIDOR 10</t>
  </si>
  <si>
    <t xml:space="preserve"> E0013  </t>
  </si>
  <si>
    <t>**   E0013  ADMON GOB REGIDORES</t>
  </si>
  <si>
    <t xml:space="preserve"> 2151  </t>
  </si>
  <si>
    <t xml:space="preserve">     2151  Mat impreso  e info</t>
  </si>
  <si>
    <t xml:space="preserve"> 2212  </t>
  </si>
  <si>
    <t xml:space="preserve">     2212  Prod Alimen instal</t>
  </si>
  <si>
    <t>2 Capital</t>
  </si>
  <si>
    <t xml:space="preserve"> 5111  </t>
  </si>
  <si>
    <t xml:space="preserve">     5111  Muebles de oficina</t>
  </si>
  <si>
    <t xml:space="preserve"> 5641  </t>
  </si>
  <si>
    <t xml:space="preserve">     5641  Sist AA calefacció</t>
  </si>
  <si>
    <t xml:space="preserve">  31111-0201  </t>
  </si>
  <si>
    <t>***  31111-0201  DESPACHO DEL PRESIDENTE</t>
  </si>
  <si>
    <t xml:space="preserve"> E0014  </t>
  </si>
  <si>
    <t>**   E0014  ADMON GOB DESP PRESI</t>
  </si>
  <si>
    <t xml:space="preserve">1.3.1  </t>
  </si>
  <si>
    <t>*    1.3.1  PRESIDENCIA/GUBERNATURA</t>
  </si>
  <si>
    <t xml:space="preserve"> 2161  </t>
  </si>
  <si>
    <t xml:space="preserve">     2161  Material de limpieza</t>
  </si>
  <si>
    <t xml:space="preserve"> 2541  </t>
  </si>
  <si>
    <t xml:space="preserve">     2541  Mat acc y sum Méd</t>
  </si>
  <si>
    <t xml:space="preserve"> 3331  </t>
  </si>
  <si>
    <t xml:space="preserve">     3331  Serv Consultoría</t>
  </si>
  <si>
    <t xml:space="preserve"> 3341  </t>
  </si>
  <si>
    <t xml:space="preserve">     3341  Servicios de capacitación</t>
  </si>
  <si>
    <t xml:space="preserve"> 3711  </t>
  </si>
  <si>
    <t xml:space="preserve">     3711  Pasajes aéreos Nac</t>
  </si>
  <si>
    <t xml:space="preserve"> 3761  </t>
  </si>
  <si>
    <t xml:space="preserve">     3761  Viáticos Extranjero</t>
  </si>
  <si>
    <t xml:space="preserve"> 3791  </t>
  </si>
  <si>
    <t xml:space="preserve">     3791  Otros Serv Traslado</t>
  </si>
  <si>
    <t xml:space="preserve">  31111-0301  </t>
  </si>
  <si>
    <t>***  31111-0301  DESP SRIO PARTICULAR</t>
  </si>
  <si>
    <t xml:space="preserve"> E0015  </t>
  </si>
  <si>
    <t>**   E0015  AYUDAS SOCIALES</t>
  </si>
  <si>
    <t xml:space="preserve">1.7.2  </t>
  </si>
  <si>
    <t xml:space="preserve"> 4457  </t>
  </si>
  <si>
    <t xml:space="preserve">     4457  AYUDA SOC. BOMBEROS</t>
  </si>
  <si>
    <t xml:space="preserve"> 4452  </t>
  </si>
  <si>
    <t xml:space="preserve">     4452  AYUDA INST SALUD</t>
  </si>
  <si>
    <t>2.6.8</t>
  </si>
  <si>
    <t>*    2.6.8  OTROS GRUPOS VULNERABLES</t>
  </si>
  <si>
    <t xml:space="preserve"> 4451  </t>
  </si>
  <si>
    <t xml:space="preserve"> E0016  </t>
  </si>
  <si>
    <t>**   E0016  ADMON GOB DESP SRIO</t>
  </si>
  <si>
    <t xml:space="preserve"> 2491  </t>
  </si>
  <si>
    <t xml:space="preserve">     2491  Materiales diversos</t>
  </si>
  <si>
    <t xml:space="preserve"> 3821  </t>
  </si>
  <si>
    <t xml:space="preserve">     3821  Gto Orden Social</t>
  </si>
  <si>
    <t xml:space="preserve"> 3832  </t>
  </si>
  <si>
    <t xml:space="preserve">     3832  Eventos</t>
  </si>
  <si>
    <t xml:space="preserve"> 4441  </t>
  </si>
  <si>
    <t xml:space="preserve">     4441  ASoc activ Cient</t>
  </si>
  <si>
    <t xml:space="preserve"> 5151  </t>
  </si>
  <si>
    <t xml:space="preserve">     5151  Computadoras</t>
  </si>
  <si>
    <t xml:space="preserve">  31111-0303  </t>
  </si>
  <si>
    <t>***  31111-0303  COMUNICACION SOCIAL</t>
  </si>
  <si>
    <t xml:space="preserve"> E0018  </t>
  </si>
  <si>
    <t>**   E0018  ADMON GOB COM SOCIAL</t>
  </si>
  <si>
    <t xml:space="preserve">1.8.3  </t>
  </si>
  <si>
    <t>*    1.8.3  SERV COMUNICACION Y MEDIO</t>
  </si>
  <si>
    <t xml:space="preserve"> 3612  </t>
  </si>
  <si>
    <t xml:space="preserve">     3612  Impresión Pub ofic</t>
  </si>
  <si>
    <t xml:space="preserve"> 3614  </t>
  </si>
  <si>
    <t xml:space="preserve"> 3631  </t>
  </si>
  <si>
    <t xml:space="preserve">     3631  Serv Creatividad</t>
  </si>
  <si>
    <t xml:space="preserve"> 5231  </t>
  </si>
  <si>
    <t xml:space="preserve">     5231  Camaras fotograficas</t>
  </si>
  <si>
    <t xml:space="preserve">  31111-0401  </t>
  </si>
  <si>
    <t>***  31111-0401  DESP SRIO AYUNTAMNTO</t>
  </si>
  <si>
    <t xml:space="preserve"> E0019  </t>
  </si>
  <si>
    <t>**   E0019  ADMON GOB SRIO AYUNT</t>
  </si>
  <si>
    <t xml:space="preserve">1.3.2  </t>
  </si>
  <si>
    <t>*    1.3.2  POLITICA INTERIOR</t>
  </si>
  <si>
    <t xml:space="preserve"> 3181  </t>
  </si>
  <si>
    <t xml:space="preserve">     3181  Servicio postal</t>
  </si>
  <si>
    <t xml:space="preserve">     3361  Impresiones docofic</t>
  </si>
  <si>
    <t xml:space="preserve"> 3451  </t>
  </si>
  <si>
    <t xml:space="preserve">     3451  Seg Bienes patrimon</t>
  </si>
  <si>
    <t xml:space="preserve"> 3471  </t>
  </si>
  <si>
    <t xml:space="preserve">     3471  Fletes y maniobras</t>
  </si>
  <si>
    <t xml:space="preserve">  31111-0402  </t>
  </si>
  <si>
    <t>***  31111-0402  DIR REGTOS FISCALIZA</t>
  </si>
  <si>
    <t xml:space="preserve"> G0020  </t>
  </si>
  <si>
    <t>**   G0020  REGULARIZACION Y SUPERVISION</t>
  </si>
  <si>
    <t xml:space="preserve">3.1.1  </t>
  </si>
  <si>
    <t>*    3.1.1  ASUNT ECONOMICOS Y COMERC</t>
  </si>
  <si>
    <t xml:space="preserve">  31111-0403  </t>
  </si>
  <si>
    <t>***  31111-0403  DEPARTAMENTO JURIDICO</t>
  </si>
  <si>
    <t xml:space="preserve"> E0021  </t>
  </si>
  <si>
    <t>**   E0021  ADMON GOB DEP JURIDI</t>
  </si>
  <si>
    <t xml:space="preserve">1.3.5  </t>
  </si>
  <si>
    <t>*    1.3.5  ASUNTOS JURIDICOS</t>
  </si>
  <si>
    <t xml:space="preserve"> 3311  </t>
  </si>
  <si>
    <t xml:space="preserve">     3311  Servicios legales</t>
  </si>
  <si>
    <t xml:space="preserve"> 3361  </t>
  </si>
  <si>
    <t xml:space="preserve"> 3921  </t>
  </si>
  <si>
    <t xml:space="preserve">     3921  Otros impuestos y derechos</t>
  </si>
  <si>
    <t xml:space="preserve"> 3941  </t>
  </si>
  <si>
    <t xml:space="preserve">     3941  Sentencias</t>
  </si>
  <si>
    <t xml:space="preserve"> 3951  </t>
  </si>
  <si>
    <t xml:space="preserve">     3951  Penas multas acc</t>
  </si>
  <si>
    <t xml:space="preserve">  31111-0404  </t>
  </si>
  <si>
    <t>***  31111-0404  RECLUTTO Y EXTRANJER</t>
  </si>
  <si>
    <t xml:space="preserve"> E0022  </t>
  </si>
  <si>
    <t>**   E0022  ADM GOB RECLUT Y EXT</t>
  </si>
  <si>
    <t xml:space="preserve">1.8.5  </t>
  </si>
  <si>
    <t>*    1.8.5  OTROS SERVICIOS GENERALES</t>
  </si>
  <si>
    <t xml:space="preserve">  31111-0405  </t>
  </si>
  <si>
    <t>***  31111-0405  UNID ACCESO A INFORM</t>
  </si>
  <si>
    <t xml:space="preserve"> E0023  </t>
  </si>
  <si>
    <t>**   E0023  ADM GOB ACCESO INFOR</t>
  </si>
  <si>
    <t xml:space="preserve">1.8.4  </t>
  </si>
  <si>
    <t>*    1.8.4  ACCESO INFORMAC PUBLICA</t>
  </si>
  <si>
    <t xml:space="preserve">  31111-0406  </t>
  </si>
  <si>
    <t>***  31111-0406  JUZGADO ADMISTTIVO</t>
  </si>
  <si>
    <t xml:space="preserve"> E0024  </t>
  </si>
  <si>
    <t>**   E0024  ADM GOB JUZGADO ADMI</t>
  </si>
  <si>
    <t xml:space="preserve">1.2.2  </t>
  </si>
  <si>
    <t>*    1.2.2  PROCURACION DE JUSTICIA</t>
  </si>
  <si>
    <t xml:space="preserve">  31111-0407  </t>
  </si>
  <si>
    <t>***  31111-0407  ARCHIVO HISTORICO</t>
  </si>
  <si>
    <t xml:space="preserve"> E0025  </t>
  </si>
  <si>
    <t>**   E0025  ADM GOB ARCHIVO HISTORICO</t>
  </si>
  <si>
    <t xml:space="preserve">2.4.2  </t>
  </si>
  <si>
    <t>*    2.4.2  CULTURA</t>
  </si>
  <si>
    <t xml:space="preserve"> 2522  </t>
  </si>
  <si>
    <t xml:space="preserve">     2522  Plaguicidas y pesticidas</t>
  </si>
  <si>
    <t xml:space="preserve">  31111-0501  </t>
  </si>
  <si>
    <t>***  31111-0501  DESPACHO DEL TESORERO</t>
  </si>
  <si>
    <t xml:space="preserve"> E0026  </t>
  </si>
  <si>
    <t>**   E0026  ADMN GOB DESP TESORER</t>
  </si>
  <si>
    <t xml:space="preserve">1.5.1  </t>
  </si>
  <si>
    <t>*    1.5.1  ASUNTOS FINANCIEROS</t>
  </si>
  <si>
    <t xml:space="preserve"> 3111  </t>
  </si>
  <si>
    <t xml:space="preserve">     3111  Servicio de energía eléctrica</t>
  </si>
  <si>
    <t xml:space="preserve"> 3171  </t>
  </si>
  <si>
    <t xml:space="preserve">     3171  Serv Internet</t>
  </si>
  <si>
    <t xml:space="preserve"> 3312  </t>
  </si>
  <si>
    <t xml:space="preserve">     3312  Servicios de contabilidad</t>
  </si>
  <si>
    <t xml:space="preserve"> 3313  </t>
  </si>
  <si>
    <t xml:space="preserve">     3313  Servicios de auditoría</t>
  </si>
  <si>
    <t xml:space="preserve"> 3411  </t>
  </si>
  <si>
    <t xml:space="preserve">     3411  Serv Financieros</t>
  </si>
  <si>
    <t xml:space="preserve"> 3981  </t>
  </si>
  <si>
    <t xml:space="preserve">     3981  Impuesto sobre nóminas</t>
  </si>
  <si>
    <t xml:space="preserve">     3991  Deficiente Alumbrado Publico</t>
  </si>
  <si>
    <t xml:space="preserve"> 4211  </t>
  </si>
  <si>
    <t xml:space="preserve">     4211  Transf otor DIF Mpal</t>
  </si>
  <si>
    <t xml:space="preserve"> 4212  </t>
  </si>
  <si>
    <t xml:space="preserve">     4212  TRANS CASA CULTURA</t>
  </si>
  <si>
    <t xml:space="preserve">  31111-0502  </t>
  </si>
  <si>
    <t>***  31111-0502  CONTABILIDAD</t>
  </si>
  <si>
    <t xml:space="preserve"> E0034  </t>
  </si>
  <si>
    <t>**   E0034  ADMON GOB DPTO CONTA</t>
  </si>
  <si>
    <t xml:space="preserve">1.5.2  </t>
  </si>
  <si>
    <t>*    1.5.2  ASUNTOS HACENDARIOS</t>
  </si>
  <si>
    <t xml:space="preserve"> 2931  </t>
  </si>
  <si>
    <t xml:space="preserve">     2931  Ref Mobiliario</t>
  </si>
  <si>
    <t xml:space="preserve"> 2941  </t>
  </si>
  <si>
    <t xml:space="preserve">     2941  Ref Eq Cómputo</t>
  </si>
  <si>
    <t xml:space="preserve"> 3521  </t>
  </si>
  <si>
    <t xml:space="preserve">     3521  Instal Mobil Adm</t>
  </si>
  <si>
    <t xml:space="preserve"> 5911  </t>
  </si>
  <si>
    <t xml:space="preserve">     5911  Software</t>
  </si>
  <si>
    <t xml:space="preserve">  31111-0503  </t>
  </si>
  <si>
    <t>***  31111-0503  CATASTRO Y PREDIAL</t>
  </si>
  <si>
    <t xml:space="preserve"> E0035  </t>
  </si>
  <si>
    <t>**   E0035  ADM GOB CATAS Y PRED</t>
  </si>
  <si>
    <t xml:space="preserve">  31111-0504  </t>
  </si>
  <si>
    <t>***  31111-0504  CONTROL PATRIMONIAL</t>
  </si>
  <si>
    <t xml:space="preserve"> E0036  </t>
  </si>
  <si>
    <t>**   E0036  ADM GOB COT PATRIMO</t>
  </si>
  <si>
    <t xml:space="preserve">1.8.1  </t>
  </si>
  <si>
    <t>*    1.8.1  SERV REGISTRALES Y ADMVOS</t>
  </si>
  <si>
    <t xml:space="preserve">  31111-0505  </t>
  </si>
  <si>
    <t>***  31111-0505  DEPARTAMENTO DE INFO</t>
  </si>
  <si>
    <t xml:space="preserve"> E0087  </t>
  </si>
  <si>
    <t>**   E0087  ADM GOB INFORMATICA</t>
  </si>
  <si>
    <t xml:space="preserve"> 2461  </t>
  </si>
  <si>
    <t xml:space="preserve">     2461  Mat Eléctrico</t>
  </si>
  <si>
    <t xml:space="preserve">  31111-0601  </t>
  </si>
  <si>
    <t>***  31111-0601  DESPACHO DEL CONTRALOR</t>
  </si>
  <si>
    <t xml:space="preserve"> O0037  </t>
  </si>
  <si>
    <t>**   O0037  Apoyo a la función p</t>
  </si>
  <si>
    <t xml:space="preserve">1.3.4  </t>
  </si>
  <si>
    <t>*    1.3.4  FUNCION PUBLICA</t>
  </si>
  <si>
    <t xml:space="preserve"> 2171  </t>
  </si>
  <si>
    <t xml:space="preserve">     2171  Mat y útiles Enseñ</t>
  </si>
  <si>
    <t xml:space="preserve"> 3831  </t>
  </si>
  <si>
    <t xml:space="preserve">     3831  Congresos y convenciones</t>
  </si>
  <si>
    <t xml:space="preserve">  31111-0602  </t>
  </si>
  <si>
    <t>***  31111-0602  AUD GUB Y REVCTA PUB</t>
  </si>
  <si>
    <t xml:space="preserve"> O0038  </t>
  </si>
  <si>
    <t>**   O0038  Apoyo a la función p</t>
  </si>
  <si>
    <t xml:space="preserve">1.1.2  </t>
  </si>
  <si>
    <t>*    1.1.2  FISCALIZACION</t>
  </si>
  <si>
    <t xml:space="preserve">  31111-0603  </t>
  </si>
  <si>
    <t>***  31111-0603  ASUNTOS JURI ADMTIVO</t>
  </si>
  <si>
    <t xml:space="preserve"> O0039  </t>
  </si>
  <si>
    <t>**   O0039  Apoyo a la función p</t>
  </si>
  <si>
    <t xml:space="preserve">  31111-0604  </t>
  </si>
  <si>
    <t>***  31111-0604  EVAL Y CONTR DE OBRA</t>
  </si>
  <si>
    <t xml:space="preserve"> O0040  </t>
  </si>
  <si>
    <t>**   O0040  Apoyo a la función p</t>
  </si>
  <si>
    <t xml:space="preserve">2.2.1  </t>
  </si>
  <si>
    <t>*    2.2.1  URBANIZACION</t>
  </si>
  <si>
    <t xml:space="preserve"> 2911  </t>
  </si>
  <si>
    <t xml:space="preserve">     2911  Herramientas menores</t>
  </si>
  <si>
    <t xml:space="preserve">  31111-0801  </t>
  </si>
  <si>
    <t>***  31111-0801  DESP DIR SER PUBLCOS</t>
  </si>
  <si>
    <t xml:space="preserve"> E0051  </t>
  </si>
  <si>
    <t>**   E0051  ADM GOB DIR SER PUBL</t>
  </si>
  <si>
    <t xml:space="preserve">2.2.6  </t>
  </si>
  <si>
    <t>*    2.2.6  SERVICIOS COMUNALES</t>
  </si>
  <si>
    <t xml:space="preserve"> 2441  </t>
  </si>
  <si>
    <t xml:space="preserve">     2441  Mat Constr Madera</t>
  </si>
  <si>
    <t xml:space="preserve"> 2471  </t>
  </si>
  <si>
    <t xml:space="preserve">     2471  Estructuras y manufacturas</t>
  </si>
  <si>
    <t xml:space="preserve"> 2921  </t>
  </si>
  <si>
    <t xml:space="preserve">     2921  Ref Edificios</t>
  </si>
  <si>
    <t xml:space="preserve"> 2991  </t>
  </si>
  <si>
    <t xml:space="preserve">     2991  Ref Otros bmuebles</t>
  </si>
  <si>
    <t xml:space="preserve">2.2.4  </t>
  </si>
  <si>
    <t xml:space="preserve"> 2421  </t>
  </si>
  <si>
    <t xml:space="preserve">     2421  Mat Constr Concret</t>
  </si>
  <si>
    <t xml:space="preserve"> 2481  </t>
  </si>
  <si>
    <t xml:space="preserve">     2481  Materiales complementarios</t>
  </si>
  <si>
    <t xml:space="preserve"> 2561  </t>
  </si>
  <si>
    <t xml:space="preserve">     2561  Fibras sintéticas</t>
  </si>
  <si>
    <t xml:space="preserve"> 2741  </t>
  </si>
  <si>
    <t xml:space="preserve">     2741  Productos textiles</t>
  </si>
  <si>
    <t xml:space="preserve">  31111-0803  </t>
  </si>
  <si>
    <t>***  31111-0803  DEPARTAMENTO DE LIMPIA</t>
  </si>
  <si>
    <t xml:space="preserve"> E0053  </t>
  </si>
  <si>
    <t>**   E0053  ADM GOB DEPTO LIMPIA</t>
  </si>
  <si>
    <t xml:space="preserve">2.1.1  </t>
  </si>
  <si>
    <t>*    2.1.1  ORDENACION DE DESECHOS</t>
  </si>
  <si>
    <t xml:space="preserve"> 2431  </t>
  </si>
  <si>
    <t xml:space="preserve">     2431  Mat Constr Cal Yes</t>
  </si>
  <si>
    <t xml:space="preserve"> 2451  </t>
  </si>
  <si>
    <t xml:space="preserve">     2451  Mat Constr Vidrio</t>
  </si>
  <si>
    <t xml:space="preserve">  31111-0804  </t>
  </si>
  <si>
    <t>***  31111-0804  PARQUES Y JARDINES</t>
  </si>
  <si>
    <t xml:space="preserve"> E0055  </t>
  </si>
  <si>
    <t>**   E0055  ADM GOB PARQ Y JARDI</t>
  </si>
  <si>
    <t xml:space="preserve"> 2411  </t>
  </si>
  <si>
    <t xml:space="preserve">     2411  Mat Constr Mineral</t>
  </si>
  <si>
    <t xml:space="preserve"> 2492  </t>
  </si>
  <si>
    <t xml:space="preserve">     2492  MAT DIV JARDINERIA</t>
  </si>
  <si>
    <t xml:space="preserve"> 2521  </t>
  </si>
  <si>
    <t xml:space="preserve">     2521  Fertilizantes y abonos</t>
  </si>
  <si>
    <t xml:space="preserve"> 2591  </t>
  </si>
  <si>
    <t xml:space="preserve">     2591  OTROS PRODUCTOS QUIMICOS</t>
  </si>
  <si>
    <t xml:space="preserve"> 2721  </t>
  </si>
  <si>
    <t xml:space="preserve">     2721  Prendas de seguridad</t>
  </si>
  <si>
    <t xml:space="preserve"> 5671  </t>
  </si>
  <si>
    <t xml:space="preserve">     5671  Herramientas</t>
  </si>
  <si>
    <t xml:space="preserve">  31111-0805  </t>
  </si>
  <si>
    <t>***  31111-0805  RASTRO MUNICIPAL</t>
  </si>
  <si>
    <t xml:space="preserve"> E0056  </t>
  </si>
  <si>
    <t>**   E0056  ADM GOB RASTRO MPAL</t>
  </si>
  <si>
    <t xml:space="preserve"> 2493  </t>
  </si>
  <si>
    <t xml:space="preserve">     2493  MAT DIV PARA MATANZA</t>
  </si>
  <si>
    <t xml:space="preserve"> 3591  </t>
  </si>
  <si>
    <t xml:space="preserve">     3591  Serv Jardinería</t>
  </si>
  <si>
    <t xml:space="preserve">  31111-0806  </t>
  </si>
  <si>
    <t>***  31111-0806  MERCADO MUNICIPAL</t>
  </si>
  <si>
    <t xml:space="preserve"> E0057  </t>
  </si>
  <si>
    <t>**   E0057  ADM GOB ERCADO MPAL</t>
  </si>
  <si>
    <t xml:space="preserve">  31111-0807  </t>
  </si>
  <si>
    <t>***  31111-0807  PANTEONES</t>
  </si>
  <si>
    <t xml:space="preserve"> E0058  </t>
  </si>
  <si>
    <t>**   E0058  ADMON GOB PANTEONES MPALES</t>
  </si>
  <si>
    <t xml:space="preserve">  31111-0902  </t>
  </si>
  <si>
    <t>***  31111-0902  ENLACE MPAL PROSPERA</t>
  </si>
  <si>
    <t xml:space="preserve"> E0060  </t>
  </si>
  <si>
    <t>**   E0060  ADM GOB PROSPERA</t>
  </si>
  <si>
    <t xml:space="preserve">2.2.7  </t>
  </si>
  <si>
    <t>*    2.2.7  DESARROLLO REGIONAL</t>
  </si>
  <si>
    <t xml:space="preserve"> 4421  </t>
  </si>
  <si>
    <t xml:space="preserve">     4421  Becas</t>
  </si>
  <si>
    <t xml:space="preserve">  31111-0903  </t>
  </si>
  <si>
    <t>***  31111-0903  DEPARTAMENTO DE SALUD</t>
  </si>
  <si>
    <t xml:space="preserve"> E0063  </t>
  </si>
  <si>
    <t>**   E0063  FUNCIONES DE DESARRO</t>
  </si>
  <si>
    <t xml:space="preserve">2.3.1  </t>
  </si>
  <si>
    <t>*    2.3.1  PREST SER SALUD COMUNIDAD</t>
  </si>
  <si>
    <t xml:space="preserve"> 3371  </t>
  </si>
  <si>
    <t xml:space="preserve">     3371  Serv Protección</t>
  </si>
  <si>
    <t xml:space="preserve">  31111-0904  </t>
  </si>
  <si>
    <t>***  31111-0904  COPLADEM</t>
  </si>
  <si>
    <t xml:space="preserve"> E0064  </t>
  </si>
  <si>
    <t>**   E0064  JEFATURA DE ZONA R</t>
  </si>
  <si>
    <t xml:space="preserve">  31111-1001  </t>
  </si>
  <si>
    <t>***  31111-1001  DES DIR DES INT MUJE</t>
  </si>
  <si>
    <t xml:space="preserve"> E0065  </t>
  </si>
  <si>
    <t>**   E0065  FUNCIONES DE DESARRO</t>
  </si>
  <si>
    <t xml:space="preserve">2.6.8  </t>
  </si>
  <si>
    <t xml:space="preserve"> 5663  </t>
  </si>
  <si>
    <t xml:space="preserve">     5663  Eq de generación</t>
  </si>
  <si>
    <t xml:space="preserve"> 5191  </t>
  </si>
  <si>
    <t xml:space="preserve">     5191  Otros mobiliarios</t>
  </si>
  <si>
    <t xml:space="preserve">  31111-1201  </t>
  </si>
  <si>
    <t>***  31111-1201  DESP DIR DES ECONMCO</t>
  </si>
  <si>
    <t xml:space="preserve"> E0072  </t>
  </si>
  <si>
    <t>**   E0072  FUNCIONES DE DESARRO</t>
  </si>
  <si>
    <t xml:space="preserve"> 3611  </t>
  </si>
  <si>
    <t xml:space="preserve">     3611  Difusión Activ Gub</t>
  </si>
  <si>
    <t xml:space="preserve"> 4331  </t>
  </si>
  <si>
    <t xml:space="preserve">     4331  Subsidios para inversión</t>
  </si>
  <si>
    <t xml:space="preserve">     4417  Ayudas y Apoyos a Mi</t>
  </si>
  <si>
    <t xml:space="preserve"> 5931  </t>
  </si>
  <si>
    <t xml:space="preserve">     5931  Marcas</t>
  </si>
  <si>
    <t xml:space="preserve">  31111-1202  </t>
  </si>
  <si>
    <t>***  31111-1202  SERVOS EMPRESARIALES</t>
  </si>
  <si>
    <t xml:space="preserve"> E0073  </t>
  </si>
  <si>
    <t>**   E0073  FUNCIONES DE DESARRO</t>
  </si>
  <si>
    <t xml:space="preserve">  31111-1301  </t>
  </si>
  <si>
    <t>***  31111-1301  DES DIR DES URB ECOL</t>
  </si>
  <si>
    <t xml:space="preserve"> E0075  </t>
  </si>
  <si>
    <t>**   E0075  ADM GOB DIR DES URBANO</t>
  </si>
  <si>
    <t xml:space="preserve">  31111-1401  </t>
  </si>
  <si>
    <t>***  31111-1401  DES DIR EDU CCO DEVO</t>
  </si>
  <si>
    <t xml:space="preserve"> E0077  </t>
  </si>
  <si>
    <t>**   E0077  ADM GOB EDUCACIÓN Y</t>
  </si>
  <si>
    <t xml:space="preserve">2.5.6  </t>
  </si>
  <si>
    <t>*    2.5.6  OTROS SERVICIO EDUCATIVOS</t>
  </si>
  <si>
    <t xml:space="preserve">  31111-1403  </t>
  </si>
  <si>
    <t>***  31111-1403  DEPARTAMENTO DE BIBL</t>
  </si>
  <si>
    <t xml:space="preserve"> E0082  </t>
  </si>
  <si>
    <t>**   E0082  ADM GOB BIBLIOTECAS</t>
  </si>
  <si>
    <t xml:space="preserve"> 3721  </t>
  </si>
  <si>
    <t xml:space="preserve">     3721  Pasajes terr Nac</t>
  </si>
  <si>
    <t xml:space="preserve">  31111-1406  </t>
  </si>
  <si>
    <t>***  31111-1406  AUDITORIO</t>
  </si>
  <si>
    <t xml:space="preserve"> E0085  </t>
  </si>
  <si>
    <t>**   E0085  ADM GOB AUDITORIO</t>
  </si>
  <si>
    <t xml:space="preserve"> 3511  </t>
  </si>
  <si>
    <t xml:space="preserve">     3511  Cons y mantto Inm</t>
  </si>
  <si>
    <t xml:space="preserve"> 5211  </t>
  </si>
  <si>
    <t xml:space="preserve">     5211  Equipo de audio y de video</t>
  </si>
  <si>
    <t xml:space="preserve">  31111-1701  </t>
  </si>
  <si>
    <t>***  31111-1701  DIRECCIÓN COMISIÓN M</t>
  </si>
  <si>
    <t xml:space="preserve"> E0079  </t>
  </si>
  <si>
    <t>**   E0079  ADM GOB COM MUN DEPORTE</t>
  </si>
  <si>
    <t xml:space="preserve">2.4.1  </t>
  </si>
  <si>
    <t>*    2.4.1  DEPORTE Y RECREACION</t>
  </si>
  <si>
    <t xml:space="preserve"> 2711  </t>
  </si>
  <si>
    <t xml:space="preserve">     2711  Vestuario y uniformes</t>
  </si>
  <si>
    <t xml:space="preserve"> 2731  </t>
  </si>
  <si>
    <t xml:space="preserve">     2731  Artículos deportivos</t>
  </si>
  <si>
    <t xml:space="preserve"> 4454  </t>
  </si>
  <si>
    <t xml:space="preserve">     4454  AYUDAS SOC AGRUPACIO</t>
  </si>
  <si>
    <t xml:space="preserve">  31111-1703  </t>
  </si>
  <si>
    <t>***  31111-1703  DEPARTAMENTO DE UNID</t>
  </si>
  <si>
    <t xml:space="preserve"> E0083  </t>
  </si>
  <si>
    <t>**   E0083  ADM UNID DEPORTIVA</t>
  </si>
  <si>
    <t xml:space="preserve"> 2511  </t>
  </si>
  <si>
    <t xml:space="preserve">     2511  Sustancias químicas</t>
  </si>
  <si>
    <t xml:space="preserve">  31111-1704  </t>
  </si>
  <si>
    <t>***  31111-1704  DEPARTAMENTO DE GIMN</t>
  </si>
  <si>
    <t xml:space="preserve"> E0084  </t>
  </si>
  <si>
    <t>**   E0084  ADM GIMNASIO MPAL</t>
  </si>
  <si>
    <t xml:space="preserve">     5221  Aparatos deportivos</t>
  </si>
  <si>
    <t xml:space="preserve">  31111-1801  </t>
  </si>
  <si>
    <t>***  31111-1801  DIRECCIÓN DE TURISMO</t>
  </si>
  <si>
    <t xml:space="preserve"> E0074  </t>
  </si>
  <si>
    <t>**   E0074  FUNCIONES DE DESARRO</t>
  </si>
  <si>
    <t xml:space="preserve">3.7.1  </t>
  </si>
  <si>
    <t>*    3.7.1  TURISMO</t>
  </si>
  <si>
    <t>**   S0171  FESTIVAL DE LA GORDITA</t>
  </si>
  <si>
    <t xml:space="preserve"> 3994  </t>
  </si>
  <si>
    <t xml:space="preserve">     3994  FERIAS Y FESTIVALES</t>
  </si>
  <si>
    <t xml:space="preserve">  31111-1901  </t>
  </si>
  <si>
    <t>***  31111-1901  DIRECCIÓN DE ECOLOGÍA</t>
  </si>
  <si>
    <t xml:space="preserve"> E0076  </t>
  </si>
  <si>
    <t>**   E0076  ADM GOB DIR ECOLOGIA</t>
  </si>
  <si>
    <t xml:space="preserve">2.1.6  </t>
  </si>
  <si>
    <t>*    2.1.6  OTROS PROTECC AMBIENTAL</t>
  </si>
  <si>
    <t xml:space="preserve">  31111-2001  </t>
  </si>
  <si>
    <t>***  31111-2001  INSTITUTO MUNICIPAL</t>
  </si>
  <si>
    <t xml:space="preserve"> E0080  </t>
  </si>
  <si>
    <t>**   E0080  ADM GOB ATENC JUVENTUD</t>
  </si>
  <si>
    <t xml:space="preserve"> 3531  </t>
  </si>
  <si>
    <t xml:space="preserve">     3531  Instal BInformat</t>
  </si>
  <si>
    <t>***  31111-2101  INSTITUTO DE PLANEACIÓN</t>
  </si>
  <si>
    <t xml:space="preserve"> P0131  </t>
  </si>
  <si>
    <t>**   P0131  PLANEACIÓN MUNICIPAL</t>
  </si>
  <si>
    <t xml:space="preserve">1.3.9  </t>
  </si>
  <si>
    <t>*    1.3.9  OTROS POLITICA DE GOBIERN</t>
  </si>
  <si>
    <t xml:space="preserve"> 2121  </t>
  </si>
  <si>
    <t xml:space="preserve">     2121  Maty útiles impresi</t>
  </si>
  <si>
    <t xml:space="preserve">2 Capital </t>
  </si>
  <si>
    <t xml:space="preserve">  31111-0703  </t>
  </si>
  <si>
    <t>***  31111-0703  CONTROL DE OBRA</t>
  </si>
  <si>
    <t>K0001</t>
  </si>
  <si>
    <t>**   K0001  OBRA RECURSO MUNICIPAL</t>
  </si>
  <si>
    <t xml:space="preserve">2.2.1 </t>
  </si>
  <si>
    <t xml:space="preserve">     6141  División terrenos</t>
  </si>
  <si>
    <t xml:space="preserve">     6121  Edificación no habitacional</t>
  </si>
  <si>
    <t>***  31111-0901  DESP DIR DES SOC RUR</t>
  </si>
  <si>
    <t xml:space="preserve"> S0097  </t>
  </si>
  <si>
    <t>**   S0097  PROGRAMA BORDERIAS</t>
  </si>
  <si>
    <t xml:space="preserve">3.2.1  </t>
  </si>
  <si>
    <t>*    3.2.1  AGROPECUARIA</t>
  </si>
  <si>
    <t xml:space="preserve">     6161  Otras construcc</t>
  </si>
  <si>
    <t xml:space="preserve">     4931  </t>
  </si>
  <si>
    <t xml:space="preserve">     4931  APORT PROG MICROEMP</t>
  </si>
  <si>
    <t xml:space="preserve"> K0001  </t>
  </si>
  <si>
    <t>S0170</t>
  </si>
  <si>
    <t xml:space="preserve">  31111-0101  </t>
  </si>
  <si>
    <t>***  31111-0101  PRESIDENTE</t>
  </si>
  <si>
    <t xml:space="preserve"> E0001  </t>
  </si>
  <si>
    <t>**   E0001  ADMON GOB PRESIDENTE</t>
  </si>
  <si>
    <t xml:space="preserve"> 1131  </t>
  </si>
  <si>
    <t xml:space="preserve">     1131  Sueldos Base</t>
  </si>
  <si>
    <t xml:space="preserve"> 1321  </t>
  </si>
  <si>
    <t xml:space="preserve">     1321  Prima Vacacional</t>
  </si>
  <si>
    <t xml:space="preserve"> 1323  </t>
  </si>
  <si>
    <t xml:space="preserve">     1323  Gratificación de fin de año</t>
  </si>
  <si>
    <t xml:space="preserve"> 1592  </t>
  </si>
  <si>
    <t xml:space="preserve">     1592  Otras prestaciones</t>
  </si>
  <si>
    <t xml:space="preserve"> 1593  </t>
  </si>
  <si>
    <t xml:space="preserve">     1593  Despensa</t>
  </si>
  <si>
    <t xml:space="preserve"> 1595  </t>
  </si>
  <si>
    <t xml:space="preserve">     1595  Fondo de ahorro LECR</t>
  </si>
  <si>
    <t xml:space="preserve"> 1111  </t>
  </si>
  <si>
    <t xml:space="preserve">     1111  Dietas</t>
  </si>
  <si>
    <t xml:space="preserve"> 1551  </t>
  </si>
  <si>
    <t xml:space="preserve">     1551  Capacitación SP</t>
  </si>
  <si>
    <t xml:space="preserve"> 1711  </t>
  </si>
  <si>
    <t xml:space="preserve">     1711  Estím Productividad</t>
  </si>
  <si>
    <t xml:space="preserve"> 1413  </t>
  </si>
  <si>
    <t xml:space="preserve">     1413  Aportaciones IMSS</t>
  </si>
  <si>
    <t xml:space="preserve"> 3991  </t>
  </si>
  <si>
    <t xml:space="preserve">  31111-0701  </t>
  </si>
  <si>
    <t>***  31111-0701  DESP DIR OBRA PUBLCA</t>
  </si>
  <si>
    <t xml:space="preserve"> E0041  </t>
  </si>
  <si>
    <t>**   E0041  ADM GOB DIR OBRA PUB</t>
  </si>
  <si>
    <t xml:space="preserve">  31111-0702  </t>
  </si>
  <si>
    <t>***  31111-0702  PRESPTOS Y PROYECTOS</t>
  </si>
  <si>
    <t xml:space="preserve"> E0042  </t>
  </si>
  <si>
    <t>**   E0042  AREA DE PLANEACIÓN</t>
  </si>
  <si>
    <t xml:space="preserve"> E0046  </t>
  </si>
  <si>
    <t>**   E0046  ADM GOB DEPTO CONTROL OBRA</t>
  </si>
  <si>
    <t xml:space="preserve"> 1221  </t>
  </si>
  <si>
    <t xml:space="preserve">     1221  Remun Eventuales</t>
  </si>
  <si>
    <t xml:space="preserve"> 2722  </t>
  </si>
  <si>
    <t xml:space="preserve">     2722  Prendas protec Pers</t>
  </si>
  <si>
    <t xml:space="preserve"> 6121  </t>
  </si>
  <si>
    <t xml:space="preserve"> 6141  </t>
  </si>
  <si>
    <t xml:space="preserve">  S0177</t>
  </si>
  <si>
    <t>**   S0177  CODE GUANAJUATO</t>
  </si>
  <si>
    <t xml:space="preserve">  2.4.1</t>
  </si>
  <si>
    <t xml:space="preserve">  6121 </t>
  </si>
  <si>
    <t>S0180</t>
  </si>
  <si>
    <t>**    S0180  CEA GUANAJUATO</t>
  </si>
  <si>
    <t>2.1.3</t>
  </si>
  <si>
    <t>***   2.1.3  ORDENACION DE AGUAS RESID</t>
  </si>
  <si>
    <t xml:space="preserve">      6141  División terrenos</t>
  </si>
  <si>
    <t xml:space="preserve">  31111-0705  </t>
  </si>
  <si>
    <t>***  31111-0705  DEPARTAMENTO DE MATE</t>
  </si>
  <si>
    <t xml:space="preserve"> E0091  </t>
  </si>
  <si>
    <t>**   E0091  ADMON DPTO MAT Y E. P</t>
  </si>
  <si>
    <t xml:space="preserve">  31111-0706  </t>
  </si>
  <si>
    <t>***  31111-0706  AREA DE CONSTRUCCION</t>
  </si>
  <si>
    <t xml:space="preserve"> E0049  </t>
  </si>
  <si>
    <t>**   E0049  AREA DE CONSTRUCCION</t>
  </si>
  <si>
    <t xml:space="preserve">  31111-0901  </t>
  </si>
  <si>
    <t xml:space="preserve"> E0059  </t>
  </si>
  <si>
    <t>**   E0059  ADM GOB DIR DE SOCIAL</t>
  </si>
  <si>
    <t xml:space="preserve"> 3291  </t>
  </si>
  <si>
    <t xml:space="preserve">     3291  Otros Arrendamientos</t>
  </si>
  <si>
    <t xml:space="preserve"> E0093  </t>
  </si>
  <si>
    <t>**   E0093  MI CASA DIFERENTE</t>
  </si>
  <si>
    <t xml:space="preserve">2.2.5  </t>
  </si>
  <si>
    <t>*    2.2.5  VIVIENDA</t>
  </si>
  <si>
    <t xml:space="preserve"> 6111  </t>
  </si>
  <si>
    <t xml:space="preserve">     6111  Edificación habitacional</t>
  </si>
  <si>
    <t xml:space="preserve"> 6161  </t>
  </si>
  <si>
    <t xml:space="preserve">  S0163</t>
  </si>
  <si>
    <t>**   S0163  PROGRAMA DE FORTALEC</t>
  </si>
  <si>
    <t xml:space="preserve">  3.2.1</t>
  </si>
  <si>
    <t xml:space="preserve">  4311 </t>
  </si>
  <si>
    <t xml:space="preserve">     4311  Subsidios a la producción</t>
  </si>
  <si>
    <t xml:space="preserve"> S0169  </t>
  </si>
  <si>
    <t>**   S0169  PAQUETE TECNOLOGICO</t>
  </si>
  <si>
    <t>3.2.1 A</t>
  </si>
  <si>
    <t xml:space="preserve"> 4311  </t>
  </si>
  <si>
    <t xml:space="preserve">1.7.1  </t>
  </si>
  <si>
    <t xml:space="preserve"> 3221  </t>
  </si>
  <si>
    <t xml:space="preserve">     3221  Arrendam Edificios</t>
  </si>
  <si>
    <t xml:space="preserve"> 2971  </t>
  </si>
  <si>
    <t xml:space="preserve">     2971  Ref Eq Defensa</t>
  </si>
  <si>
    <t xml:space="preserve">  31111-1501  </t>
  </si>
  <si>
    <t>***  31111-1501  DESP OFICIAL MAYOR</t>
  </si>
  <si>
    <t xml:space="preserve"> E0086  </t>
  </si>
  <si>
    <t>**   E0086  ADM GOB OFICIAL MAYO</t>
  </si>
  <si>
    <t xml:space="preserve"> 1541  </t>
  </si>
  <si>
    <t xml:space="preserve">     1541  Prestaciones CGT</t>
  </si>
  <si>
    <t xml:space="preserve"> 3141  </t>
  </si>
  <si>
    <t xml:space="preserve">     3141  Serv Telefonía Trad</t>
  </si>
  <si>
    <t xml:space="preserve"> 3481  </t>
  </si>
  <si>
    <t xml:space="preserve">     3481  Comisiones por ventas</t>
  </si>
  <si>
    <t xml:space="preserve"> 3571  </t>
  </si>
  <si>
    <t xml:space="preserve">     3571  Instal Maqy otros</t>
  </si>
  <si>
    <t xml:space="preserve"> 3961  </t>
  </si>
  <si>
    <t xml:space="preserve">     3961  Otros Gto Responsa</t>
  </si>
  <si>
    <t xml:space="preserve"> E0092  </t>
  </si>
  <si>
    <t>**   E0092  FERIA MUNICIPAL</t>
  </si>
  <si>
    <t xml:space="preserve"> 3992  </t>
  </si>
  <si>
    <t xml:space="preserve">     3992  Feria Municipal</t>
  </si>
  <si>
    <t xml:space="preserve">  31111-1503  </t>
  </si>
  <si>
    <t>***  31111-1503  ADQUISICIONES</t>
  </si>
  <si>
    <t xml:space="preserve"> E0088  </t>
  </si>
  <si>
    <t>**   E0088  ADM GOB ADQUISICIONES</t>
  </si>
  <si>
    <t xml:space="preserve">  31111-1504  </t>
  </si>
  <si>
    <t>***  31111-1504  RECURSOS HUMANOS</t>
  </si>
  <si>
    <t xml:space="preserve"> E0089  </t>
  </si>
  <si>
    <t>**   E0089  ADMINISTRACIÓN DE G</t>
  </si>
  <si>
    <t xml:space="preserve"> 1331  </t>
  </si>
  <si>
    <t xml:space="preserve">     1331  Remun Horas extra</t>
  </si>
  <si>
    <t xml:space="preserve"> J0086  </t>
  </si>
  <si>
    <t>**   J0086  PENSIONES Y JUBILACIONES</t>
  </si>
  <si>
    <t xml:space="preserve">4 Pensiones </t>
  </si>
  <si>
    <t xml:space="preserve"> 4521  </t>
  </si>
  <si>
    <t xml:space="preserve">     4521  Jubilaciones</t>
  </si>
  <si>
    <t xml:space="preserve"> L0086  </t>
  </si>
  <si>
    <t>**   L0086  SETENCIAS Y RESOLUCIONES</t>
  </si>
  <si>
    <t xml:space="preserve"> 1312  </t>
  </si>
  <si>
    <t xml:space="preserve">     1312  Antigüedad</t>
  </si>
  <si>
    <t xml:space="preserve"> 1522  </t>
  </si>
  <si>
    <t xml:space="preserve">     1522  Liquid por indem</t>
  </si>
  <si>
    <t xml:space="preserve"> S0147  </t>
  </si>
  <si>
    <t>**   S0147  PROGRAMA MAS</t>
  </si>
  <si>
    <t xml:space="preserve">  31111-1705  </t>
  </si>
  <si>
    <t>***  31111-1705  DEPARTAMENTO DE ATEN</t>
  </si>
  <si>
    <t xml:space="preserve"> 31111-2101 </t>
  </si>
  <si>
    <t xml:space="preserve">     5491  Otro equipo de transporte</t>
  </si>
  <si>
    <t>**    I0113  DRENAJE Y LETRINAS</t>
  </si>
  <si>
    <t>*     31111-0703  CONTROL DE OBRA</t>
  </si>
  <si>
    <t>***   2.2.3  ABASTECIMIENTO DE AGUA</t>
  </si>
  <si>
    <t>**    I0007  AGUA POTABLE FONDO 1</t>
  </si>
  <si>
    <t>***   2.2.4  ALUMBRADO PUBLICO</t>
  </si>
  <si>
    <t>**    I0118  ELECTRIFICACION</t>
  </si>
  <si>
    <t>***   1.5.1  ASUNTOS FINANCIEROS</t>
  </si>
  <si>
    <t>**    I0008  FAISM (SERV,FINANCIERO)</t>
  </si>
  <si>
    <t>*     31111-0501  DESPACHO DEL TESORERO</t>
  </si>
  <si>
    <t xml:space="preserve">      3411  Serv Financieros</t>
  </si>
  <si>
    <t>***   2.2.1  URBANIZACION</t>
  </si>
  <si>
    <t>**    I0115  URBANIZACION</t>
  </si>
  <si>
    <t>**    I0009  FAISM OBRA INTERESES</t>
  </si>
  <si>
    <t>***   2.2.5  VIVIENDA</t>
  </si>
  <si>
    <t>**    I0132  MEJORAMIENTO DE VIVIENDA</t>
  </si>
  <si>
    <t xml:space="preserve">      6111  Edificación habitacional</t>
  </si>
  <si>
    <t>**    S0134  PROG IMPUL D MI COMU</t>
  </si>
  <si>
    <t>**    S0135  PROG SERV BAS MI COL</t>
  </si>
  <si>
    <t xml:space="preserve">      1221  Remun Eventuales</t>
  </si>
  <si>
    <t xml:space="preserve">      2411  Mat Constr Mineral</t>
  </si>
  <si>
    <t xml:space="preserve">      2421  Mat Constr Concret</t>
  </si>
  <si>
    <t xml:space="preserve">      2431  Mat Constr Cal Yes</t>
  </si>
  <si>
    <t xml:space="preserve">      2441  Mat Constr Madera</t>
  </si>
  <si>
    <t xml:space="preserve">      2471  Estructuras y manufacturas</t>
  </si>
  <si>
    <t xml:space="preserve">      2481  Materiales complementarios</t>
  </si>
  <si>
    <t xml:space="preserve">      2491  Materiales diversos</t>
  </si>
  <si>
    <t xml:space="preserve">      2561  Fibras sintéticas</t>
  </si>
  <si>
    <t xml:space="preserve">      2722  Prendas protec Pers</t>
  </si>
  <si>
    <t xml:space="preserve">      2911  Herramientas menores</t>
  </si>
  <si>
    <t>***   1.3.9  OTROS POLITICA DE GOBIERN</t>
  </si>
  <si>
    <t>**    I0029  DESARROLLO INSTITUCIONAL</t>
  </si>
  <si>
    <t xml:space="preserve">      5151  Computadoras</t>
  </si>
  <si>
    <t xml:space="preserve">      2451  Mat Constr Vidrio</t>
  </si>
  <si>
    <t xml:space="preserve">      2461  Mat Eléctrico</t>
  </si>
  <si>
    <t xml:space="preserve">      5111  Muebles de oficina</t>
  </si>
  <si>
    <t xml:space="preserve">      5641  Sist AA calefacció</t>
  </si>
  <si>
    <t xml:space="preserve">      5911  Software</t>
  </si>
  <si>
    <t>*     31111-0901  DESP DIR DES SOC RUR</t>
  </si>
  <si>
    <t>*     31111-1301  DES DIR DES URB ECOL</t>
  </si>
  <si>
    <t xml:space="preserve">      3311  Servicios legales</t>
  </si>
  <si>
    <t>*     31111-2101  INSTITUTO DE PLANEAC</t>
  </si>
  <si>
    <t>**    S0151  TEJIDO SOCIAL URBANIZACION</t>
  </si>
  <si>
    <t>**    S0137  PROGR IMPUL DL HOGAR</t>
  </si>
  <si>
    <t>**    S0156  PROGRAMA VIVIENDA</t>
  </si>
  <si>
    <t>***   4.1.1  DEUDA PUBLICA INTERNA</t>
  </si>
  <si>
    <t>**    I0028  INDIRECTOS RAMO 33 FISM</t>
  </si>
  <si>
    <t>**    S0173  TEJIDO SOCIAL DRENAJE</t>
  </si>
  <si>
    <t>**    S0172  TEJIDO SOCIAL AGUA POTABLE</t>
  </si>
  <si>
    <t>**    S0175  TEJIDO SOCIAL ELECTR</t>
  </si>
  <si>
    <t>**    S0161  PROGRAMA IMPULSO AL</t>
  </si>
  <si>
    <t>**    S0165  PIDH CELDA FOTOVOLTAICA</t>
  </si>
  <si>
    <t>**    S0166  PIDH ESTUFAS ECOLOGICAS</t>
  </si>
  <si>
    <t>***   2.5.0  EDUCACIÓN</t>
  </si>
  <si>
    <t>**    S0176  TEJIDO SOCIAL EDUCACION</t>
  </si>
  <si>
    <t xml:space="preserve">      6121  Edificación no habitacional</t>
  </si>
  <si>
    <t>***   1.3.4  FUNCION PUBLICA</t>
  </si>
  <si>
    <t>**    I0001  VARIOS FORTAMUN</t>
  </si>
  <si>
    <t>*     31111-1501  DESP OFICIAL MAYOR</t>
  </si>
  <si>
    <t xml:space="preserve">      2612  Combus p Serv pub</t>
  </si>
  <si>
    <t>**    I0032  DAP FORTAMUN</t>
  </si>
  <si>
    <t xml:space="preserve">      3991  Deficiente Alumbrado Publico</t>
  </si>
  <si>
    <t>***   2.4.1  DEPORTE Y RECREACION</t>
  </si>
  <si>
    <t>**    S0105  CONADE</t>
  </si>
  <si>
    <t>**    S0178  CODE-CONADE</t>
  </si>
  <si>
    <t>**    D0125  DEUDA PUBLICA</t>
  </si>
  <si>
    <t xml:space="preserve">      9112  AMORTIZACIÓN DEUDA</t>
  </si>
  <si>
    <t xml:space="preserve">      2961  Ref Eq Transporte</t>
  </si>
  <si>
    <t xml:space="preserve">      2981  Ref Otros Equipos</t>
  </si>
  <si>
    <t xml:space="preserve">      3481  Comisiones por ventas</t>
  </si>
  <si>
    <t xml:space="preserve">      3551  Mantto Vehíc</t>
  </si>
  <si>
    <t xml:space="preserve">      3571  Instal Maqy otros</t>
  </si>
  <si>
    <t>**    I0004  VARIOS FORTAMUN</t>
  </si>
  <si>
    <t>***   1.7.1  POLICIA</t>
  </si>
  <si>
    <t>**    I0068  SEGURIDAD PUBLICA FORTAMUN</t>
  </si>
  <si>
    <t xml:space="preserve">      1131  Sueldos Base</t>
  </si>
  <si>
    <t xml:space="preserve">      1321  Prima Vacacional</t>
  </si>
  <si>
    <t xml:space="preserve">      1323  Gratificación de fin de año</t>
  </si>
  <si>
    <t xml:space="preserve">      1413  Aportaciones IMSS</t>
  </si>
  <si>
    <t xml:space="preserve">      1522  Liquid por indem</t>
  </si>
  <si>
    <t xml:space="preserve">      1593  Despensa</t>
  </si>
  <si>
    <t xml:space="preserve">      2212  Prod Alimen instal</t>
  </si>
  <si>
    <t xml:space="preserve">      2511  Sustancias químicas</t>
  </si>
  <si>
    <t xml:space="preserve">      2991  Ref Otros bmuebles</t>
  </si>
  <si>
    <t xml:space="preserve">      3451  Seg Bienes patrimon</t>
  </si>
  <si>
    <t xml:space="preserve">      3751  Viáticos nacionales</t>
  </si>
  <si>
    <t xml:space="preserve">      3791  Otros Serv Traslado</t>
  </si>
  <si>
    <t xml:space="preserve">      3941  Sentencias</t>
  </si>
  <si>
    <t xml:space="preserve">      3951  Penas multas acc</t>
  </si>
  <si>
    <t xml:space="preserve">      3981  Impuesto sobre nóminas</t>
  </si>
  <si>
    <t xml:space="preserve">      4481  Ayudas Desastres nat</t>
  </si>
  <si>
    <t>*     31111-2201  COMISARÍA DE  SEGURI</t>
  </si>
  <si>
    <t xml:space="preserve">      1312  Antigüedad</t>
  </si>
  <si>
    <t xml:space="preserve">      1441  Seguros</t>
  </si>
  <si>
    <t xml:space="preserve">      1592  Otras prestaciones</t>
  </si>
  <si>
    <t xml:space="preserve">      2111  Mat y útiles oficin</t>
  </si>
  <si>
    <t xml:space="preserve">      2141  Mat y útiles Tec In</t>
  </si>
  <si>
    <t xml:space="preserve">      2151  Mat impreso  e info</t>
  </si>
  <si>
    <t xml:space="preserve">      2161  Material de limpieza</t>
  </si>
  <si>
    <t xml:space="preserve">      2221  Prod Alim Animales</t>
  </si>
  <si>
    <t xml:space="preserve">      2351  Prod Químicos</t>
  </si>
  <si>
    <t xml:space="preserve">      2371  Prod Cuero Piel</t>
  </si>
  <si>
    <t xml:space="preserve">      2711  Vestuario y uniformes</t>
  </si>
  <si>
    <t xml:space="preserve">      2721  Prendas de seguridad</t>
  </si>
  <si>
    <t xml:space="preserve">      2731  Artículos deportivos</t>
  </si>
  <si>
    <t xml:space="preserve">      2821  Mat Seg Pública</t>
  </si>
  <si>
    <t xml:space="preserve">      2831  Prendas Protec Seg</t>
  </si>
  <si>
    <t xml:space="preserve">      2921  Ref Edificios</t>
  </si>
  <si>
    <t xml:space="preserve">      2931  Ref Mobiliario</t>
  </si>
  <si>
    <t xml:space="preserve">      2941  Ref Eq Cómputo</t>
  </si>
  <si>
    <t xml:space="preserve">      3181  Servicio postal</t>
  </si>
  <si>
    <t xml:space="preserve">      3221  Arrendam Edificios</t>
  </si>
  <si>
    <t xml:space="preserve">      3291  Otros Arrendamientos</t>
  </si>
  <si>
    <t xml:space="preserve">      3341  Servicios de capacitación</t>
  </si>
  <si>
    <t xml:space="preserve">      3361  Impresiones docofic</t>
  </si>
  <si>
    <t xml:space="preserve">      3391  Serv Profesionales</t>
  </si>
  <si>
    <t xml:space="preserve">      3721  Pasajes terr Nac</t>
  </si>
  <si>
    <t xml:space="preserve">      5191  Otros mobiliarios</t>
  </si>
  <si>
    <t xml:space="preserve">      5231  Camaras fotograficas</t>
  </si>
  <si>
    <t xml:space="preserve">      5651  Eq Comunicación</t>
  </si>
  <si>
    <t xml:space="preserve">      5663  Eq de generación</t>
  </si>
  <si>
    <t>**    I0070  TRANSITO FORTAMUN</t>
  </si>
  <si>
    <t>*     31111-2203  COORDINACIÓN DE TRAN</t>
  </si>
  <si>
    <t xml:space="preserve">      1342  Compensaciones por servicios</t>
  </si>
  <si>
    <t>**    I0071  TRANSPORTE FORTAMUN</t>
  </si>
  <si>
    <t>*     31111-2205  COORDINACIÓN DE MOVI</t>
  </si>
  <si>
    <t>**    L0068  SENTENCIAS Y RESOLUCIONES</t>
  </si>
  <si>
    <t>***   1.7.2  PROTECCION CIVIL</t>
  </si>
  <si>
    <t>**    I0069  PROTECCION CIVIL FORTAMUN</t>
  </si>
  <si>
    <t>*     31111-2202  COORDINACIÓN DE PROT</t>
  </si>
  <si>
    <t xml:space="preserve">      2531  Medicinas y prod far</t>
  </si>
  <si>
    <t>**    I0072  CARCEL FORTAMUN</t>
  </si>
  <si>
    <t>*     31111-2204  CARCEL MUNICIPAL</t>
  </si>
  <si>
    <t xml:space="preserve">      2541  Mat acc y sum Méd</t>
  </si>
  <si>
    <t>**    I0119  ALUMBRADO FORTAMUN</t>
  </si>
  <si>
    <t>*     31111-0802  ALUMBRADO PUBLICO</t>
  </si>
  <si>
    <t xml:space="preserve">      2741  Productos textiles</t>
  </si>
  <si>
    <t xml:space="preserve">      5671  Herramientas</t>
  </si>
  <si>
    <t xml:space="preserve">      3921  Otros impuestos y derechos</t>
  </si>
  <si>
    <t xml:space="preserve">3 Amortizacion </t>
  </si>
  <si>
    <t xml:space="preserve">      9111  AMOR DEUDA INST CRED</t>
  </si>
  <si>
    <t xml:space="preserve">      9211  Int DInterna Inst</t>
  </si>
  <si>
    <t>***   2.6.4  DESEMPLEO</t>
  </si>
  <si>
    <t>**    S0160  PROGRAMA FONDO DE AP</t>
  </si>
  <si>
    <t xml:space="preserve">      6321  Ejecución de Proyect</t>
  </si>
  <si>
    <t>**    S0138  PROGRAMA MIGRANTES 3X1</t>
  </si>
  <si>
    <t>***   2.4.2  CULTURA</t>
  </si>
  <si>
    <t>**    S0179  PROYECTOS CULTURALES</t>
  </si>
  <si>
    <t>*     31111-0301  DESP SRIO PARTICULAR</t>
  </si>
  <si>
    <t xml:space="preserve">      3832  Eventos</t>
  </si>
  <si>
    <t>***   2.7.1  OTROS ASUNTOS SOCIALES</t>
  </si>
  <si>
    <t>**    S0150  FORTALECIMIENTO A LA</t>
  </si>
  <si>
    <t>*     31111-1001  DES DIR DES INT MUJE</t>
  </si>
  <si>
    <t>**    S0033  PROGRAMAS ESPECIALES</t>
  </si>
  <si>
    <t>***   3.2.1  AGROPECUARIA</t>
  </si>
  <si>
    <t>**    S0097  PROGRAMA BORDERIAS</t>
  </si>
  <si>
    <t xml:space="preserve">      6161  Otras construcc</t>
  </si>
  <si>
    <t>**    S0163  PROGRAMA DE FORTALEC</t>
  </si>
  <si>
    <t xml:space="preserve">      4311  Subsidios a la producción</t>
  </si>
  <si>
    <t>**    S0164  PIDMC BIODIGESTOR</t>
  </si>
  <si>
    <t>**    S0174  TEJIDO SOCIAL IMAGEN URBANA</t>
  </si>
  <si>
    <t>**    S0177  CODE GUANAJUATO</t>
  </si>
  <si>
    <t>**    S0169  PAQUETE TECNOLOGICO</t>
  </si>
  <si>
    <t>***   3.7.1  TURISMO</t>
  </si>
  <si>
    <t>**    S0171  FESTIVAL DE LA GORDITA</t>
  </si>
  <si>
    <t>*     31111-1801  DIRECCIÓN DE TURISMO</t>
  </si>
  <si>
    <t xml:space="preserve">      3994  FERIAS Y FESTIVALES</t>
  </si>
  <si>
    <t>**    S0170  PAQUETAZO GOBIERNO D</t>
  </si>
  <si>
    <t>**    S0181  GOBIERNO EDO</t>
  </si>
  <si>
    <t>PRESUPUESTO EJERCICIO FISCAL 2018</t>
  </si>
  <si>
    <t>PRESUPUESTO DE EGRESOS EJERCICIO FISCAL 2018</t>
  </si>
  <si>
    <t>***  1 Recursos Fiscales</t>
  </si>
  <si>
    <t>*    1.1.1 Impuestos</t>
  </si>
  <si>
    <t xml:space="preserve">      120101  PREDIAL URBANO CORRIENTE</t>
  </si>
  <si>
    <t xml:space="preserve">      120102  PREDIAL RÚSTICO CORRIENTE</t>
  </si>
  <si>
    <t xml:space="preserve">      120103  PREDIAL URBANO REZAGO</t>
  </si>
  <si>
    <t xml:space="preserve">      120104  PREDIAL RÚSTICO REZAGO</t>
  </si>
  <si>
    <t xml:space="preserve">      120301  DIV Y LOTIFIC INMUEB</t>
  </si>
  <si>
    <t xml:space="preserve">      120401  FRACCIONAMIENTOS</t>
  </si>
  <si>
    <t>*   1.1.3 Contribuciones de mejoras</t>
  </si>
  <si>
    <t>*   1.1.4 Derechos, productos y aprovechamie</t>
  </si>
  <si>
    <t xml:space="preserve">3.2.2 </t>
  </si>
  <si>
    <t>3.2.2 Disminucion de pasivos</t>
  </si>
  <si>
    <t xml:space="preserve">      030101  REC MPAL REMANENTES</t>
  </si>
  <si>
    <t>***  2 Financiamiento Interno</t>
  </si>
  <si>
    <t>3.1.2</t>
  </si>
  <si>
    <t>3.1.2 Incremento de Pasivos</t>
  </si>
  <si>
    <t xml:space="preserve">      010101  ENDEUD INT BCA COMER</t>
  </si>
  <si>
    <t>***  5 Recursos Federales No etiquetado</t>
  </si>
  <si>
    <t>*   1.1.9 Participaciones</t>
  </si>
  <si>
    <t xml:space="preserve">      810101  FONDO GENERAL</t>
  </si>
  <si>
    <t>**  5 Recursos Federales Etiquetado</t>
  </si>
  <si>
    <t xml:space="preserve">1.1.8 </t>
  </si>
  <si>
    <t>1.1.8 Transferencias corrientes</t>
  </si>
  <si>
    <t xml:space="preserve">      820101  FON APORT INFRA MPAL</t>
  </si>
  <si>
    <t xml:space="preserve">      820201  APORTACIONES FORTAMUN</t>
  </si>
  <si>
    <t>**  6 Recursos Estatales Etiquetado</t>
  </si>
  <si>
    <t>CLASIFICACIÓN ECONÓMICA</t>
  </si>
  <si>
    <t>CLASIFICADOR POR RUBRO DE INGRESOS</t>
  </si>
  <si>
    <t xml:space="preserve">CONCEPTO </t>
  </si>
  <si>
    <t xml:space="preserve">   1.1.1</t>
  </si>
  <si>
    <t xml:space="preserve">  1.1.3 </t>
  </si>
  <si>
    <t xml:space="preserve">  1.1.4 </t>
  </si>
  <si>
    <t xml:space="preserve">      03</t>
  </si>
  <si>
    <t xml:space="preserve">  1.1.9 </t>
  </si>
  <si>
    <t>PRESUPUESTO DE INGRESOS 2018</t>
  </si>
  <si>
    <t xml:space="preserve"> MUNICIPIO DE VALLE DE SANTIAGO, GUANAJUATO</t>
  </si>
  <si>
    <t>RESUMEN INGRESOS</t>
  </si>
  <si>
    <t>PARCIAL</t>
  </si>
  <si>
    <t>IMPORTE</t>
  </si>
  <si>
    <t>RECURSO MUNICIPAL</t>
  </si>
  <si>
    <t xml:space="preserve">DEUDA PUBLICA </t>
  </si>
  <si>
    <t>RAMO 33</t>
  </si>
  <si>
    <t>CONVENIOS Y APORTACIONES</t>
  </si>
  <si>
    <t>REMANENTES</t>
  </si>
  <si>
    <t>RECURSO MUNICIPAL 2018</t>
  </si>
  <si>
    <t>RECURSOS FEDERALES   2018</t>
  </si>
  <si>
    <t>FINANCIAMIENTO INTERNO 2018</t>
  </si>
  <si>
    <t>FONDO DE APORTACIONES PARA LA INFRAESTRUCTURA SOCIAL MUNICIPAL 2018</t>
  </si>
  <si>
    <t>FONDO DE APORTACIONES PARA EL FORTALECIMIENTO DE LOS MUNICIPIOS 2018</t>
  </si>
  <si>
    <t>CONVENIOS FEDERALES 2018</t>
  </si>
  <si>
    <t>CONVENIOS ESTATALES 2018</t>
  </si>
  <si>
    <t>PRESUPUESTO DE EGRESOS 2018</t>
  </si>
  <si>
    <t>RESUMEN EGRESOS</t>
  </si>
  <si>
    <t xml:space="preserve">     3131  Servicio de agua</t>
  </si>
  <si>
    <t xml:space="preserve">     3191  Servicios integrales</t>
  </si>
  <si>
    <t>REMANENTE DE RECURSOS FEDERALES   2017</t>
  </si>
  <si>
    <t>REMANENTE DE RECURSO MUNICIPAL 2017</t>
  </si>
  <si>
    <t xml:space="preserve">5111 </t>
  </si>
  <si>
    <t xml:space="preserve">5151 </t>
  </si>
  <si>
    <t xml:space="preserve">1221 </t>
  </si>
  <si>
    <t xml:space="preserve">2411 </t>
  </si>
  <si>
    <t xml:space="preserve">2421 </t>
  </si>
  <si>
    <t xml:space="preserve">2431 </t>
  </si>
  <si>
    <t xml:space="preserve">2441 </t>
  </si>
  <si>
    <t xml:space="preserve">2451 </t>
  </si>
  <si>
    <t xml:space="preserve">2461 </t>
  </si>
  <si>
    <t xml:space="preserve">2471 </t>
  </si>
  <si>
    <t xml:space="preserve">2481 </t>
  </si>
  <si>
    <t xml:space="preserve">2491 </t>
  </si>
  <si>
    <t xml:space="preserve">2561 </t>
  </si>
  <si>
    <t xml:space="preserve">5911 </t>
  </si>
  <si>
    <t xml:space="preserve">3311 </t>
  </si>
  <si>
    <t xml:space="preserve">3411 </t>
  </si>
  <si>
    <t xml:space="preserve">6141 </t>
  </si>
  <si>
    <t xml:space="preserve">2722 </t>
  </si>
  <si>
    <t xml:space="preserve">2911 </t>
  </si>
  <si>
    <t xml:space="preserve">6111 </t>
  </si>
  <si>
    <t xml:space="preserve">6121 </t>
  </si>
  <si>
    <t xml:space="preserve">2510218  </t>
  </si>
  <si>
    <t xml:space="preserve">I0007  </t>
  </si>
  <si>
    <t xml:space="preserve">31111-0501 </t>
  </si>
  <si>
    <t xml:space="preserve">3921 </t>
  </si>
  <si>
    <t xml:space="preserve">4.1.1  </t>
  </si>
  <si>
    <t xml:space="preserve">D0125  </t>
  </si>
  <si>
    <t xml:space="preserve">9111 </t>
  </si>
  <si>
    <t xml:space="preserve">9112 </t>
  </si>
  <si>
    <t xml:space="preserve">9211 </t>
  </si>
  <si>
    <t xml:space="preserve">I0004  </t>
  </si>
  <si>
    <t xml:space="preserve">I0032  </t>
  </si>
  <si>
    <t xml:space="preserve">3991 </t>
  </si>
  <si>
    <t xml:space="preserve">I0119  </t>
  </si>
  <si>
    <t xml:space="preserve">31111-0802 </t>
  </si>
  <si>
    <t xml:space="preserve">1131 </t>
  </si>
  <si>
    <t xml:space="preserve">1321 </t>
  </si>
  <si>
    <t xml:space="preserve">1323 </t>
  </si>
  <si>
    <t xml:space="preserve">1593 </t>
  </si>
  <si>
    <t xml:space="preserve">2111 </t>
  </si>
  <si>
    <t xml:space="preserve">2141 </t>
  </si>
  <si>
    <t xml:space="preserve">2151 </t>
  </si>
  <si>
    <t xml:space="preserve">2161 </t>
  </si>
  <si>
    <t xml:space="preserve">2212 </t>
  </si>
  <si>
    <t xml:space="preserve">2531 </t>
  </si>
  <si>
    <t xml:space="preserve">2541 </t>
  </si>
  <si>
    <t xml:space="preserve">2741 </t>
  </si>
  <si>
    <t xml:space="preserve">2921 </t>
  </si>
  <si>
    <t xml:space="preserve">2981 </t>
  </si>
  <si>
    <t xml:space="preserve">5662 </t>
  </si>
  <si>
    <t xml:space="preserve">5671 </t>
  </si>
  <si>
    <t xml:space="preserve">I0001  </t>
  </si>
  <si>
    <t xml:space="preserve">31111-1501 </t>
  </si>
  <si>
    <t xml:space="preserve">2612 </t>
  </si>
  <si>
    <t xml:space="preserve">2961 </t>
  </si>
  <si>
    <t xml:space="preserve">3481 </t>
  </si>
  <si>
    <t xml:space="preserve">3551 </t>
  </si>
  <si>
    <t xml:space="preserve">3571 </t>
  </si>
  <si>
    <t xml:space="preserve">I0068  </t>
  </si>
  <si>
    <t xml:space="preserve">31111-2201 </t>
  </si>
  <si>
    <t xml:space="preserve">1312 </t>
  </si>
  <si>
    <t xml:space="preserve">1413 </t>
  </si>
  <si>
    <t xml:space="preserve">1441 </t>
  </si>
  <si>
    <t xml:space="preserve">1522 </t>
  </si>
  <si>
    <t xml:space="preserve">1592 </t>
  </si>
  <si>
    <t xml:space="preserve">2214 </t>
  </si>
  <si>
    <t xml:space="preserve">2221 </t>
  </si>
  <si>
    <t xml:space="preserve">2231 </t>
  </si>
  <si>
    <t xml:space="preserve">2321 </t>
  </si>
  <si>
    <t xml:space="preserve">2351 </t>
  </si>
  <si>
    <t xml:space="preserve">2371 </t>
  </si>
  <si>
    <t xml:space="preserve">2511 </t>
  </si>
  <si>
    <t xml:space="preserve">2711 </t>
  </si>
  <si>
    <t xml:space="preserve">2721 </t>
  </si>
  <si>
    <t xml:space="preserve">2731 </t>
  </si>
  <si>
    <t xml:space="preserve">2821 </t>
  </si>
  <si>
    <t xml:space="preserve">2831 </t>
  </si>
  <si>
    <t xml:space="preserve">2931 </t>
  </si>
  <si>
    <t xml:space="preserve">2941 </t>
  </si>
  <si>
    <t xml:space="preserve">2991 </t>
  </si>
  <si>
    <t xml:space="preserve">3181 </t>
  </si>
  <si>
    <t xml:space="preserve">3221 </t>
  </si>
  <si>
    <t xml:space="preserve">3291 </t>
  </si>
  <si>
    <t xml:space="preserve">3341 </t>
  </si>
  <si>
    <t xml:space="preserve">3361 </t>
  </si>
  <si>
    <t xml:space="preserve">3391 </t>
  </si>
  <si>
    <t xml:space="preserve">3451 </t>
  </si>
  <si>
    <t xml:space="preserve">3721 </t>
  </si>
  <si>
    <t xml:space="preserve">3751 </t>
  </si>
  <si>
    <t xml:space="preserve">3791 </t>
  </si>
  <si>
    <t xml:space="preserve">3941 </t>
  </si>
  <si>
    <t xml:space="preserve">3951 </t>
  </si>
  <si>
    <t xml:space="preserve">3981 </t>
  </si>
  <si>
    <t xml:space="preserve">5191 </t>
  </si>
  <si>
    <t xml:space="preserve">5231 </t>
  </si>
  <si>
    <t xml:space="preserve">5491 </t>
  </si>
  <si>
    <t xml:space="preserve">5641 </t>
  </si>
  <si>
    <t xml:space="preserve">5651 </t>
  </si>
  <si>
    <t xml:space="preserve">5663 </t>
  </si>
  <si>
    <t xml:space="preserve">L0068  </t>
  </si>
  <si>
    <t xml:space="preserve">I0069  </t>
  </si>
  <si>
    <t xml:space="preserve">31111-2202 </t>
  </si>
  <si>
    <t xml:space="preserve">2971 </t>
  </si>
  <si>
    <t xml:space="preserve">4481 </t>
  </si>
  <si>
    <t xml:space="preserve">I0070  </t>
  </si>
  <si>
    <t xml:space="preserve">31111-2203 </t>
  </si>
  <si>
    <t xml:space="preserve">1342 </t>
  </si>
  <si>
    <t xml:space="preserve">I0072  </t>
  </si>
  <si>
    <t xml:space="preserve">31111-2204 </t>
  </si>
  <si>
    <t xml:space="preserve">I0071  </t>
  </si>
  <si>
    <t xml:space="preserve">31111-2205 </t>
  </si>
  <si>
    <t xml:space="preserve">  2.1.3</t>
  </si>
  <si>
    <t xml:space="preserve">  31111-0703</t>
  </si>
  <si>
    <t xml:space="preserve">  2.2.1</t>
  </si>
  <si>
    <t xml:space="preserve">  2.2.5</t>
  </si>
  <si>
    <t xml:space="preserve">  2.6.4</t>
  </si>
  <si>
    <t xml:space="preserve">S0160  </t>
  </si>
  <si>
    <t xml:space="preserve">  31111-0901</t>
  </si>
  <si>
    <t xml:space="preserve">6321 </t>
  </si>
  <si>
    <t>2520318</t>
  </si>
  <si>
    <t xml:space="preserve">S0138  </t>
  </si>
  <si>
    <t xml:space="preserve">S0105  </t>
  </si>
  <si>
    <t xml:space="preserve">  2.4.2</t>
  </si>
  <si>
    <t xml:space="preserve">S0179  </t>
  </si>
  <si>
    <t xml:space="preserve">  31111-0301</t>
  </si>
  <si>
    <t xml:space="preserve">3832 </t>
  </si>
  <si>
    <t xml:space="preserve">  2.7.1</t>
  </si>
  <si>
    <t xml:space="preserve">S0150  </t>
  </si>
  <si>
    <t xml:space="preserve">  31111-1001</t>
  </si>
  <si>
    <t>31111-0703</t>
  </si>
  <si>
    <t>31111-0901</t>
  </si>
  <si>
    <t>2610718</t>
  </si>
  <si>
    <t xml:space="preserve">  1.3.9</t>
  </si>
  <si>
    <t xml:space="preserve">S0033  </t>
  </si>
  <si>
    <t>31111-0501</t>
  </si>
  <si>
    <t xml:space="preserve">S0134  </t>
  </si>
  <si>
    <t xml:space="preserve">S0135  </t>
  </si>
  <si>
    <t xml:space="preserve">S0151  </t>
  </si>
  <si>
    <t xml:space="preserve">S0170  </t>
  </si>
  <si>
    <t xml:space="preserve">S0181  </t>
  </si>
  <si>
    <t xml:space="preserve">S0161  </t>
  </si>
  <si>
    <t xml:space="preserve">S0164  </t>
  </si>
  <si>
    <t xml:space="preserve">S0166  </t>
  </si>
  <si>
    <t xml:space="preserve">S0174  </t>
  </si>
  <si>
    <t xml:space="preserve">  2.2.4</t>
  </si>
  <si>
    <t xml:space="preserve">S0175  </t>
  </si>
  <si>
    <t xml:space="preserve">S0177  </t>
  </si>
  <si>
    <t xml:space="preserve">S0178  </t>
  </si>
  <si>
    <t xml:space="preserve">S0097  </t>
  </si>
  <si>
    <t xml:space="preserve">6161 </t>
  </si>
  <si>
    <t xml:space="preserve">S0163  </t>
  </si>
  <si>
    <t xml:space="preserve">4311 </t>
  </si>
  <si>
    <t xml:space="preserve">S0169  </t>
  </si>
  <si>
    <t xml:space="preserve">  3.7.1</t>
  </si>
  <si>
    <t xml:space="preserve">S0171  </t>
  </si>
  <si>
    <t>31111-1801</t>
  </si>
  <si>
    <t xml:space="preserve">3994 </t>
  </si>
  <si>
    <t xml:space="preserve">S0180  </t>
  </si>
  <si>
    <t>PRESUPUESTO DE INGRESOS EJERCICO FISCAL 2018</t>
  </si>
  <si>
    <t xml:space="preserve"> S0171</t>
  </si>
  <si>
    <t xml:space="preserve">      5411  Automóviles y camiones</t>
  </si>
  <si>
    <t xml:space="preserve">1.7.3 </t>
  </si>
  <si>
    <t>PARTICIPACIONES FEDERALES 2018</t>
  </si>
  <si>
    <t>**   1100117  Recurso Municipal 2017</t>
  </si>
  <si>
    <t>**     1100118  RECURSO MUNICIPAL 2018</t>
  </si>
  <si>
    <t xml:space="preserve">      120201  ADQ INMUBLE URBANO</t>
  </si>
  <si>
    <t xml:space="preserve">      120202  ADQ INMUBLE RUSTIC</t>
  </si>
  <si>
    <t xml:space="preserve">      130201  DIVERSION  ESPEC PÚB</t>
  </si>
  <si>
    <t xml:space="preserve">      160101  EXPLO BANCOS MARMOLE</t>
  </si>
  <si>
    <t xml:space="preserve">      310201  CONTRIBUCION DE MEJORAS</t>
  </si>
  <si>
    <t xml:space="preserve">      431201  DERECHO DE ALUMBRADO</t>
  </si>
  <si>
    <t xml:space="preserve">      431301  LIMPIA Y RECOLECCION</t>
  </si>
  <si>
    <t xml:space="preserve">      431401  PANTEONES ZONA URBANA</t>
  </si>
  <si>
    <t xml:space="preserve">      431402  PANTEONES ZONA RURAL</t>
  </si>
  <si>
    <t xml:space="preserve">      431403  VTA TERR PANT URBANA</t>
  </si>
  <si>
    <t xml:space="preserve">      431404  VTA TERR PANT RURAL</t>
  </si>
  <si>
    <t xml:space="preserve">      431501  SACRIFICIO GANADO BOVINO</t>
  </si>
  <si>
    <t xml:space="preserve">      431502  SACRIF GANADO OVICAP</t>
  </si>
  <si>
    <t xml:space="preserve">      431503  SACRIFICIO GANADO PORCINO</t>
  </si>
  <si>
    <t xml:space="preserve">      431504  SACRIFICIO DE AVES</t>
  </si>
  <si>
    <t xml:space="preserve">      431505  TRANS CAN FUERA HORA</t>
  </si>
  <si>
    <t xml:space="preserve">      431506  DESTACE DE ANIMALES</t>
  </si>
  <si>
    <t xml:space="preserve">      431507  MARCAJE ANIMAL MATANZA</t>
  </si>
  <si>
    <t xml:space="preserve">      431601  SERVICIO SEGURIDAD PUBLICA</t>
  </si>
  <si>
    <t xml:space="preserve">      431701  CONCESION O TRASPASO</t>
  </si>
  <si>
    <t xml:space="preserve">      431801  PERMISO CONST AMPLIA</t>
  </si>
  <si>
    <t xml:space="preserve">      431802  FACT DIV, LOTI, FUS</t>
  </si>
  <si>
    <t xml:space="preserve">      431803  ANALIS PREV USO SUEL</t>
  </si>
  <si>
    <t xml:space="preserve">      431804  PERM USO SUELO ALINE</t>
  </si>
  <si>
    <t xml:space="preserve">      431805  CONSTRUCCIÓN DE RAMPA</t>
  </si>
  <si>
    <t xml:space="preserve">      431806  LICENCIA DE ALINEAMIENTO</t>
  </si>
  <si>
    <t xml:space="preserve">      431807  PERM COLOC M VIA PUB</t>
  </si>
  <si>
    <t xml:space="preserve">      431808  PERMISO RUPTURA PAVIMENTO</t>
  </si>
  <si>
    <t xml:space="preserve">      431809  CERTIFICADO NUMERO OFICIAL</t>
  </si>
  <si>
    <t xml:space="preserve">      431810  CERT TERM OBRA</t>
  </si>
  <si>
    <t xml:space="preserve">      431811  LIC REMODEL GAVETA</t>
  </si>
  <si>
    <t xml:space="preserve">      431901  AVAL INM URB Y SUBUR</t>
  </si>
  <si>
    <t xml:space="preserve">      431902  AVALUO INMUEBLES RUSTICOS</t>
  </si>
  <si>
    <t xml:space="preserve">      432001  SERV FRACCIONAMIENTO</t>
  </si>
  <si>
    <t xml:space="preserve">      432101  LIC COLOC ANUNCIOS</t>
  </si>
  <si>
    <t xml:space="preserve">      432102  PERM EJER COM VIA PU</t>
  </si>
  <si>
    <t xml:space="preserve">      432201  PERM EVE VTA BEB ALC</t>
  </si>
  <si>
    <t xml:space="preserve">      432202  PERM EXT HORA BEB AL</t>
  </si>
  <si>
    <t xml:space="preserve">      432203  PERM FUNC HORA EXTRA</t>
  </si>
  <si>
    <t xml:space="preserve">      432204  CONCE  ESTAC PUBLICO</t>
  </si>
  <si>
    <t xml:space="preserve">      432205  PERM FIESTAS EVENTOS</t>
  </si>
  <si>
    <t xml:space="preserve">      432301  CERT VAL FIS PROP RA</t>
  </si>
  <si>
    <t xml:space="preserve">      432302  CERT EDO CTA IMPTO</t>
  </si>
  <si>
    <t xml:space="preserve">      432303  CONST EXPED DEP DIST</t>
  </si>
  <si>
    <t xml:space="preserve">      432304  REG REFRE PERITO VAL</t>
  </si>
  <si>
    <t xml:space="preserve">      432305  CERT EXP SEC AYUNTAM</t>
  </si>
  <si>
    <t xml:space="preserve">      432401  SERV ACC INFORMACION</t>
  </si>
  <si>
    <t xml:space="preserve">      432501  CONC SER PUB URB SUB</t>
  </si>
  <si>
    <t xml:space="preserve">      432502  TRANS DCHOS CONCESIO</t>
  </si>
  <si>
    <t xml:space="preserve">      432503  REFR CON SERV URB SU</t>
  </si>
  <si>
    <t xml:space="preserve">      432504  PERM EVEN TRANSP PUB</t>
  </si>
  <si>
    <t xml:space="preserve">      432505  PERM SERV EXTRAORDIN</t>
  </si>
  <si>
    <t xml:space="preserve">      432506  CONSTANCIA DE DESPINTADO</t>
  </si>
  <si>
    <t xml:space="preserve">      432507  REVISTA MECANICA SEMESTRAL</t>
  </si>
  <si>
    <t xml:space="preserve">      432508  AUT PROR USO UNIDAD</t>
  </si>
  <si>
    <t xml:space="preserve">      432509  PERM CARGA DESCARGA</t>
  </si>
  <si>
    <t xml:space="preserve">      432601  PERM FUN GIRO COMER</t>
  </si>
  <si>
    <t xml:space="preserve">      432602  CONCESIÓN DE LOCAL</t>
  </si>
  <si>
    <t xml:space="preserve">      432603  CONCESIÓN DE PLANCHA</t>
  </si>
  <si>
    <t xml:space="preserve">      432604  CONCESIÓN DE LUGAR</t>
  </si>
  <si>
    <t xml:space="preserve">      432605  REFRENDO ANUAL CONCESION</t>
  </si>
  <si>
    <t xml:space="preserve">      432701  INSC PADRON PROVEED</t>
  </si>
  <si>
    <t xml:space="preserve">      432702  BASES DE LICITACIÓN</t>
  </si>
  <si>
    <t xml:space="preserve">      441101  OTROS DERECHOS</t>
  </si>
  <si>
    <t xml:space="preserve">      511001  GIMNASIO MUNICIPAL</t>
  </si>
  <si>
    <t xml:space="preserve">      511002  UNIDAD DEPORTIVA</t>
  </si>
  <si>
    <t xml:space="preserve">      511003  SANITARIOS MUNICIPALES</t>
  </si>
  <si>
    <t xml:space="preserve">      511004  EXPO FERIA</t>
  </si>
  <si>
    <t xml:space="preserve">      511005  FORMAS VALORADAS</t>
  </si>
  <si>
    <t xml:space="preserve">      511006  PRODUCTOS FINANCIEROS</t>
  </si>
  <si>
    <t xml:space="preserve">      611101  RECARGOS PREDIAL</t>
  </si>
  <si>
    <t xml:space="preserve">      611102  RECARGOS</t>
  </si>
  <si>
    <t xml:space="preserve">      611103  GASTOS DE COBRANZA</t>
  </si>
  <si>
    <t xml:space="preserve">      611104  GASTOS DE EJECUCIÓN</t>
  </si>
  <si>
    <t xml:space="preserve">      611201  MULTAS FISCAL REGLAM</t>
  </si>
  <si>
    <t xml:space="preserve">      611202  MULTAS SEGURIDAD PÚBLICA</t>
  </si>
  <si>
    <t xml:space="preserve">      611203  MULTAS TRÁNSITO MUNICIPAL</t>
  </si>
  <si>
    <t xml:space="preserve">      611204  MULTAS CATASTRO</t>
  </si>
  <si>
    <t xml:space="preserve">      611205  MULTAS DE DES URBANO</t>
  </si>
  <si>
    <t xml:space="preserve">      611401  REINTEGROS</t>
  </si>
  <si>
    <t xml:space="preserve">      611501  PENALIZACION A PROVEEDORES</t>
  </si>
  <si>
    <t xml:space="preserve">      611701  DONATIVOS EN EFECTIVO</t>
  </si>
  <si>
    <t xml:space="preserve">      611702  DONATIVOS EN ESPECIE</t>
  </si>
  <si>
    <t xml:space="preserve">      611901  OTROS APROVECHAMIENTOS</t>
  </si>
  <si>
    <t>**    1201018 DEUDA 2018</t>
  </si>
  <si>
    <t>**    1500517  Recursos Federales 2017</t>
  </si>
  <si>
    <t xml:space="preserve">      030105  REC FED PART REMANEN</t>
  </si>
  <si>
    <t>**    1500518  PART FEDERALES 2018</t>
  </si>
  <si>
    <t xml:space="preserve">      810201  FONDO DE FOMENTO MUNICIPAL</t>
  </si>
  <si>
    <t xml:space="preserve">      810301  FONDO DE FISCALIZACIÓN</t>
  </si>
  <si>
    <t xml:space="preserve">      810401  IMPT ESP PRODUC SERV</t>
  </si>
  <si>
    <t xml:space="preserve">      810501  FONDO IEPS DE GASOLINA</t>
  </si>
  <si>
    <t xml:space="preserve">      810601  FONDO ISR PARTICIPABLE</t>
  </si>
  <si>
    <t xml:space="preserve">      810701  IMPUESTO FEDERAL TENENCIA</t>
  </si>
  <si>
    <t xml:space="preserve">      810801  FONDO DE COMPENSACIÓN ISAN</t>
  </si>
  <si>
    <t xml:space="preserve">      810901  IMPUESTO AUTOS NUEVOS</t>
  </si>
  <si>
    <t xml:space="preserve">      811001  LIC FUNC BEBIDAS ALC</t>
  </si>
  <si>
    <t>**    2510118  FAISM 2018 ETIQUETADO</t>
  </si>
  <si>
    <t xml:space="preserve">      820102  PRODUCTOS FINANCIEROS</t>
  </si>
  <si>
    <t xml:space="preserve">      820103  OTROS INGRESOS DE RAMO 33</t>
  </si>
  <si>
    <t>**     2510218  FORTAMUN 2018 ETIQUETADO</t>
  </si>
  <si>
    <t xml:space="preserve">      820202  PRODUCTOS FINANCIEROS F2</t>
  </si>
  <si>
    <t>**    2520318  CONVENIO FEDERAL 2018</t>
  </si>
  <si>
    <t xml:space="preserve">      830101  CONVENIOS FEDERALES</t>
  </si>
  <si>
    <t>**    2610718  CONVENIO ESTATAL 2018</t>
  </si>
  <si>
    <t xml:space="preserve">      830201  CONVENIOS ESTATALES</t>
  </si>
  <si>
    <t xml:space="preserve">      830301  OTROS CONVENIOS</t>
  </si>
  <si>
    <t>REMANENTE DE RECURSOS FEDERALES  2017</t>
  </si>
  <si>
    <t xml:space="preserve">     2214  PRODUCTOS ALIMENTICI</t>
  </si>
  <si>
    <t xml:space="preserve">     3995  Gastos de Transición</t>
  </si>
  <si>
    <t xml:space="preserve">     4451  Donativos Inst sin</t>
  </si>
  <si>
    <t>****  1100117  Recurso Municipal 2017</t>
  </si>
  <si>
    <t>****  1100118  RECURSO MUNICIPAL 2018</t>
  </si>
  <si>
    <t>**   S0170  PAQUETAZO GOBIERNO D</t>
  </si>
  <si>
    <t>****  1500517  Recursos Federales 2017</t>
  </si>
  <si>
    <t>****  1201018  DEUDA 2018</t>
  </si>
  <si>
    <t>****  1500518  PART FEDERALES 2018</t>
  </si>
  <si>
    <t>****  2510118  FAISM 2018 ETIQUETADO</t>
  </si>
  <si>
    <t>2.2.3</t>
  </si>
  <si>
    <t xml:space="preserve">      5662  ApareléctrUdom</t>
  </si>
  <si>
    <t xml:space="preserve">      2214  PRODUCTOS ALIMENTICI</t>
  </si>
  <si>
    <t>***   1.7.3  OTROS ASUNTOS ORDEN PUBLI</t>
  </si>
  <si>
    <t xml:space="preserve">      5491  Otro equipo de transporte</t>
  </si>
  <si>
    <t xml:space="preserve">      2231  Utensilios alimentac</t>
  </si>
  <si>
    <t xml:space="preserve">      2321  Insumos textiles</t>
  </si>
  <si>
    <t>****  2520318  CONVENIO FEDERAL 2018</t>
  </si>
  <si>
    <t>****  2510218  FORTAMUN 2018 ETIQUETADO</t>
  </si>
  <si>
    <t>****  2610718  CONVENIO ESTATAL 2018</t>
  </si>
  <si>
    <t>**   S0180  CEA GUANAJUATO</t>
  </si>
  <si>
    <t>*    2.1.3  ORDENACION DE AGUAS RESID</t>
  </si>
  <si>
    <t xml:space="preserve">      2971  Ref Eq Defensa</t>
  </si>
  <si>
    <t xml:space="preserve">     3614  Inserc no formen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</si>
</sst>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.00000000000000_ ;\-#,##0.00000000000000\ "/>
    <numFmt numFmtId="167" formatCode="#,##0.0000000000000_ ;\-#,##0.0000000000000\ "/>
    <numFmt numFmtId="168" formatCode="#,##0.0_ ;\-#,##0.0\ "/>
    <numFmt numFmtId="169" formatCode="_-* #,##0.0000_-;\-* #,##0.00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338">
    <xf numFmtId="0" fontId="0" fillId="0" borderId="0" xfId="0"/>
    <xf numFmtId="43" fontId="2" fillId="0" borderId="0" xfId="1" applyFont="1" applyFill="1" applyBorder="1" applyAlignment="1"/>
    <xf numFmtId="43" fontId="2" fillId="0" borderId="0" xfId="0" applyNumberFormat="1" applyFont="1" applyFill="1" applyBorder="1" applyAlignment="1"/>
    <xf numFmtId="43" fontId="2" fillId="3" borderId="1" xfId="1" applyFont="1" applyFill="1" applyBorder="1" applyAlignment="1"/>
    <xf numFmtId="43" fontId="2" fillId="0" borderId="5" xfId="1" applyFont="1" applyFill="1" applyBorder="1" applyAlignment="1"/>
    <xf numFmtId="43" fontId="2" fillId="0" borderId="7" xfId="1" applyFont="1" applyFill="1" applyBorder="1" applyAlignment="1"/>
    <xf numFmtId="43" fontId="2" fillId="0" borderId="9" xfId="1" applyFont="1" applyFill="1" applyBorder="1" applyAlignment="1"/>
    <xf numFmtId="43" fontId="2" fillId="3" borderId="9" xfId="1" applyFont="1" applyFill="1" applyBorder="1" applyAlignment="1"/>
    <xf numFmtId="43" fontId="2" fillId="0" borderId="7" xfId="1" applyFont="1" applyBorder="1" applyAlignment="1"/>
    <xf numFmtId="43" fontId="2" fillId="0" borderId="1" xfId="1" applyFont="1" applyFill="1" applyBorder="1" applyAlignment="1"/>
    <xf numFmtId="43" fontId="3" fillId="2" borderId="1" xfId="1" applyFont="1" applyFill="1" applyBorder="1" applyAlignment="1"/>
    <xf numFmtId="43" fontId="2" fillId="0" borderId="10" xfId="1" applyFont="1" applyFill="1" applyBorder="1" applyAlignment="1"/>
    <xf numFmtId="49" fontId="2" fillId="0" borderId="7" xfId="0" applyNumberFormat="1" applyFont="1" applyFill="1" applyBorder="1" applyAlignment="1">
      <alignment horizontal="left"/>
    </xf>
    <xf numFmtId="43" fontId="2" fillId="0" borderId="10" xfId="1" applyFont="1" applyBorder="1" applyAlignment="1"/>
    <xf numFmtId="43" fontId="2" fillId="3" borderId="5" xfId="1" applyFont="1" applyFill="1" applyBorder="1" applyAlignment="1"/>
    <xf numFmtId="43" fontId="2" fillId="0" borderId="12" xfId="1" applyFont="1" applyFill="1" applyBorder="1" applyAlignment="1"/>
    <xf numFmtId="0" fontId="2" fillId="5" borderId="3" xfId="0" applyFont="1" applyFill="1" applyBorder="1" applyAlignment="1">
      <alignment horizontal="center" vertical="center" wrapText="1"/>
    </xf>
    <xf numFmtId="0" fontId="2" fillId="5" borderId="1" xfId="3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wrapText="1"/>
    </xf>
    <xf numFmtId="49" fontId="2" fillId="5" borderId="3" xfId="0" applyNumberFormat="1" applyFont="1" applyFill="1" applyBorder="1" applyAlignment="1" applyProtection="1">
      <alignment horizontal="left" wrapText="1"/>
      <protection locked="0"/>
    </xf>
    <xf numFmtId="43" fontId="2" fillId="0" borderId="7" xfId="1" applyFont="1" applyFill="1" applyBorder="1"/>
    <xf numFmtId="43" fontId="2" fillId="0" borderId="0" xfId="1" applyFont="1"/>
    <xf numFmtId="0" fontId="2" fillId="0" borderId="0" xfId="0" applyFont="1"/>
    <xf numFmtId="0" fontId="2" fillId="0" borderId="0" xfId="0" applyFont="1" applyBorder="1"/>
    <xf numFmtId="0" fontId="2" fillId="0" borderId="0" xfId="6" applyFont="1" applyFill="1" applyBorder="1" applyAlignment="1" applyProtection="1">
      <alignment horizontal="center" vertical="top"/>
      <protection locked="0"/>
    </xf>
    <xf numFmtId="4" fontId="2" fillId="0" borderId="0" xfId="0" applyNumberFormat="1" applyFont="1"/>
    <xf numFmtId="0" fontId="2" fillId="0" borderId="0" xfId="0" applyFont="1" applyFill="1" applyBorder="1"/>
    <xf numFmtId="4" fontId="7" fillId="0" borderId="0" xfId="6" applyNumberFormat="1" applyFont="1" applyFill="1" applyBorder="1" applyAlignment="1">
      <alignment horizontal="left"/>
    </xf>
    <xf numFmtId="0" fontId="3" fillId="2" borderId="1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3" fontId="2" fillId="0" borderId="9" xfId="1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43" fontId="3" fillId="8" borderId="1" xfId="1" applyFont="1" applyFill="1" applyBorder="1" applyAlignment="1">
      <alignment horizontal="center" vertical="center"/>
    </xf>
    <xf numFmtId="43" fontId="3" fillId="8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3" fontId="3" fillId="0" borderId="1" xfId="1" applyFont="1" applyBorder="1" applyAlignment="1">
      <alignment vertical="center"/>
    </xf>
    <xf numFmtId="49" fontId="3" fillId="8" borderId="1" xfId="0" applyNumberFormat="1" applyFont="1" applyFill="1" applyBorder="1" applyAlignment="1">
      <alignment horizontal="left"/>
    </xf>
    <xf numFmtId="43" fontId="2" fillId="8" borderId="1" xfId="1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43" fontId="2" fillId="4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4" fontId="0" fillId="0" borderId="0" xfId="0" applyNumberFormat="1"/>
    <xf numFmtId="43" fontId="3" fillId="5" borderId="1" xfId="1" applyFont="1" applyFill="1" applyBorder="1" applyAlignment="1">
      <alignment horizontal="center" vertical="center"/>
    </xf>
    <xf numFmtId="43" fontId="2" fillId="4" borderId="5" xfId="1" applyFont="1" applyFill="1" applyBorder="1" applyAlignment="1"/>
    <xf numFmtId="43" fontId="2" fillId="5" borderId="1" xfId="1" applyFont="1" applyFill="1" applyBorder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Fill="1" applyBorder="1" applyAlignment="1">
      <alignment horizontal="left"/>
    </xf>
    <xf numFmtId="166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43" fontId="2" fillId="3" borderId="7" xfId="1" applyFont="1" applyFill="1" applyBorder="1" applyAlignment="1"/>
    <xf numFmtId="43" fontId="2" fillId="0" borderId="5" xfId="1" applyFont="1" applyFill="1" applyBorder="1"/>
    <xf numFmtId="44" fontId="0" fillId="0" borderId="0" xfId="0" applyNumberFormat="1"/>
    <xf numFmtId="43" fontId="0" fillId="0" borderId="0" xfId="1" applyFont="1"/>
    <xf numFmtId="169" fontId="2" fillId="0" borderId="0" xfId="1" applyNumberFormat="1" applyFont="1" applyFill="1" applyBorder="1" applyAlignment="1">
      <alignment horizontal="left"/>
    </xf>
    <xf numFmtId="43" fontId="3" fillId="0" borderId="0" xfId="1" applyFont="1" applyFill="1" applyBorder="1" applyAlignment="1"/>
    <xf numFmtId="43" fontId="2" fillId="0" borderId="0" xfId="1" applyFont="1" applyFill="1" applyBorder="1" applyAlignment="1">
      <alignment vertical="center"/>
    </xf>
    <xf numFmtId="43" fontId="7" fillId="0" borderId="7" xfId="1" applyFont="1" applyBorder="1" applyAlignment="1"/>
    <xf numFmtId="43" fontId="7" fillId="0" borderId="10" xfId="1" applyFont="1" applyBorder="1" applyAlignment="1"/>
    <xf numFmtId="43" fontId="7" fillId="0" borderId="10" xfId="1" applyFont="1" applyFill="1" applyBorder="1" applyAlignment="1"/>
    <xf numFmtId="43" fontId="7" fillId="0" borderId="7" xfId="1" applyFont="1" applyFill="1" applyBorder="1" applyAlignment="1"/>
    <xf numFmtId="43" fontId="3" fillId="2" borderId="5" xfId="1" applyFont="1" applyFill="1" applyBorder="1" applyAlignment="1"/>
    <xf numFmtId="43" fontId="6" fillId="0" borderId="0" xfId="1" applyFont="1" applyFill="1" applyBorder="1" applyAlignment="1">
      <alignment horizontal="center" vertical="center"/>
    </xf>
    <xf numFmtId="43" fontId="0" fillId="0" borderId="0" xfId="1" applyFont="1" applyFill="1"/>
    <xf numFmtId="164" fontId="2" fillId="0" borderId="0" xfId="3" applyNumberFormat="1" applyFont="1" applyFill="1" applyBorder="1" applyAlignment="1"/>
    <xf numFmtId="43" fontId="2" fillId="0" borderId="0" xfId="1" applyFont="1" applyBorder="1"/>
    <xf numFmtId="43" fontId="7" fillId="0" borderId="0" xfId="1" applyFont="1" applyFill="1" applyBorder="1" applyAlignment="1">
      <alignment horizontal="center" vertical="center"/>
    </xf>
    <xf numFmtId="43" fontId="2" fillId="0" borderId="0" xfId="1" applyFont="1" applyFill="1" applyBorder="1"/>
    <xf numFmtId="43" fontId="2" fillId="0" borderId="0" xfId="0" applyNumberFormat="1" applyFont="1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10" xfId="3" applyFont="1" applyFill="1" applyBorder="1" applyAlignment="1" applyProtection="1">
      <alignment horizontal="center" vertical="top" wrapText="1"/>
      <protection locked="0"/>
    </xf>
    <xf numFmtId="43" fontId="2" fillId="0" borderId="7" xfId="1" applyFont="1" applyBorder="1" applyAlignment="1">
      <alignment wrapText="1"/>
    </xf>
    <xf numFmtId="43" fontId="2" fillId="3" borderId="1" xfId="1" applyFont="1" applyFill="1" applyBorder="1" applyAlignment="1">
      <alignment vertical="center"/>
    </xf>
    <xf numFmtId="43" fontId="3" fillId="5" borderId="1" xfId="1" applyFont="1" applyFill="1" applyBorder="1" applyAlignment="1">
      <alignment vertical="center"/>
    </xf>
    <xf numFmtId="43" fontId="0" fillId="0" borderId="0" xfId="0" applyNumberFormat="1"/>
    <xf numFmtId="43" fontId="7" fillId="0" borderId="5" xfId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3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wrapText="1"/>
    </xf>
    <xf numFmtId="43" fontId="3" fillId="2" borderId="5" xfId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43" fontId="2" fillId="7" borderId="1" xfId="1" applyFont="1" applyFill="1" applyBorder="1" applyAlignment="1">
      <alignment wrapText="1"/>
    </xf>
    <xf numFmtId="49" fontId="2" fillId="6" borderId="1" xfId="0" applyNumberFormat="1" applyFont="1" applyFill="1" applyBorder="1" applyAlignment="1">
      <alignment horizontal="left" wrapText="1"/>
    </xf>
    <xf numFmtId="43" fontId="2" fillId="6" borderId="1" xfId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left" wrapText="1"/>
    </xf>
    <xf numFmtId="43" fontId="3" fillId="2" borderId="1" xfId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6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>
      <alignment wrapText="1"/>
    </xf>
    <xf numFmtId="49" fontId="2" fillId="5" borderId="1" xfId="0" applyNumberFormat="1" applyFont="1" applyFill="1" applyBorder="1" applyAlignment="1" applyProtection="1">
      <alignment horizontal="left" wrapText="1"/>
      <protection locked="0"/>
    </xf>
    <xf numFmtId="43" fontId="2" fillId="5" borderId="1" xfId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43" fontId="2" fillId="0" borderId="1" xfId="1" applyFont="1" applyBorder="1" applyAlignment="1">
      <alignment wrapText="1"/>
    </xf>
    <xf numFmtId="0" fontId="2" fillId="0" borderId="0" xfId="0" applyFont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2" fillId="0" borderId="7" xfId="0" applyNumberFormat="1" applyFont="1" applyFill="1" applyBorder="1" applyAlignment="1">
      <alignment horizontal="left" wrapText="1"/>
    </xf>
    <xf numFmtId="0" fontId="2" fillId="0" borderId="8" xfId="0" applyFont="1" applyBorder="1" applyAlignment="1">
      <alignment wrapText="1"/>
    </xf>
    <xf numFmtId="0" fontId="2" fillId="0" borderId="5" xfId="3" applyFont="1" applyFill="1" applyBorder="1" applyAlignment="1" applyProtection="1">
      <alignment horizontal="center" vertical="top" wrapText="1"/>
      <protection locked="0"/>
    </xf>
    <xf numFmtId="0" fontId="2" fillId="0" borderId="7" xfId="3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9" xfId="3" applyFont="1" applyFill="1" applyBorder="1" applyAlignment="1" applyProtection="1">
      <alignment horizontal="center" vertical="top" wrapText="1"/>
      <protection locked="0"/>
    </xf>
    <xf numFmtId="49" fontId="2" fillId="0" borderId="9" xfId="0" applyNumberFormat="1" applyFont="1" applyFill="1" applyBorder="1" applyAlignment="1">
      <alignment horizontal="left" wrapText="1"/>
    </xf>
    <xf numFmtId="43" fontId="2" fillId="0" borderId="9" xfId="1" applyFont="1" applyBorder="1" applyAlignment="1">
      <alignment wrapText="1"/>
    </xf>
    <xf numFmtId="49" fontId="2" fillId="5" borderId="1" xfId="0" applyNumberFormat="1" applyFont="1" applyFill="1" applyBorder="1" applyAlignment="1">
      <alignment horizontal="left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left" wrapText="1"/>
    </xf>
    <xf numFmtId="0" fontId="2" fillId="0" borderId="12" xfId="3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43" fontId="2" fillId="0" borderId="0" xfId="1" applyFont="1" applyAlignment="1">
      <alignment wrapText="1"/>
    </xf>
    <xf numFmtId="43" fontId="3" fillId="2" borderId="3" xfId="1" applyFont="1" applyFill="1" applyBorder="1" applyAlignment="1">
      <alignment wrapText="1"/>
    </xf>
    <xf numFmtId="43" fontId="2" fillId="5" borderId="3" xfId="1" applyFont="1" applyFill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3" fontId="2" fillId="0" borderId="4" xfId="1" applyFont="1" applyBorder="1" applyAlignment="1">
      <alignment wrapText="1"/>
    </xf>
    <xf numFmtId="0" fontId="2" fillId="5" borderId="5" xfId="0" applyFont="1" applyFill="1" applyBorder="1" applyAlignment="1">
      <alignment wrapText="1"/>
    </xf>
    <xf numFmtId="49" fontId="2" fillId="5" borderId="5" xfId="0" applyNumberFormat="1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49" fontId="2" fillId="0" borderId="5" xfId="0" applyNumberFormat="1" applyFont="1" applyFill="1" applyBorder="1" applyAlignment="1">
      <alignment horizontal="left" wrapText="1"/>
    </xf>
    <xf numFmtId="43" fontId="2" fillId="0" borderId="6" xfId="1" applyFont="1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43" fontId="2" fillId="0" borderId="10" xfId="1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43" fontId="2" fillId="0" borderId="12" xfId="1" applyFont="1" applyFill="1" applyBorder="1" applyAlignment="1">
      <alignment wrapText="1"/>
    </xf>
    <xf numFmtId="49" fontId="6" fillId="2" borderId="1" xfId="6" applyNumberFormat="1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0" borderId="7" xfId="6" applyFont="1" applyFill="1" applyBorder="1" applyAlignment="1" applyProtection="1">
      <alignment horizontal="center" vertical="top" wrapText="1"/>
      <protection locked="0"/>
    </xf>
    <xf numFmtId="43" fontId="2" fillId="0" borderId="5" xfId="1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9" xfId="6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wrapText="1"/>
    </xf>
    <xf numFmtId="0" fontId="2" fillId="0" borderId="5" xfId="6" applyFont="1" applyFill="1" applyBorder="1" applyAlignment="1" applyProtection="1">
      <alignment horizontal="center" vertical="top" wrapText="1"/>
      <protection locked="0"/>
    </xf>
    <xf numFmtId="4" fontId="6" fillId="2" borderId="1" xfId="6" applyNumberFormat="1" applyFont="1" applyFill="1" applyBorder="1" applyAlignment="1">
      <alignment horizontal="left" wrapText="1"/>
    </xf>
    <xf numFmtId="43" fontId="2" fillId="0" borderId="1" xfId="1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7" fillId="5" borderId="5" xfId="0" applyFont="1" applyFill="1" applyBorder="1" applyAlignment="1">
      <alignment horizontal="center" vertical="center" wrapText="1"/>
    </xf>
    <xf numFmtId="0" fontId="2" fillId="5" borderId="5" xfId="6" applyFont="1" applyFill="1" applyBorder="1" applyAlignment="1" applyProtection="1">
      <alignment horizontal="center" vertical="top" wrapText="1"/>
      <protection locked="0"/>
    </xf>
    <xf numFmtId="43" fontId="2" fillId="5" borderId="5" xfId="1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wrapText="1"/>
    </xf>
    <xf numFmtId="49" fontId="2" fillId="0" borderId="15" xfId="0" applyNumberFormat="1" applyFont="1" applyFill="1" applyBorder="1" applyAlignment="1">
      <alignment horizontal="left" wrapText="1"/>
    </xf>
    <xf numFmtId="43" fontId="2" fillId="0" borderId="5" xfId="1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49" fontId="2" fillId="0" borderId="11" xfId="0" applyNumberFormat="1" applyFont="1" applyFill="1" applyBorder="1" applyAlignment="1">
      <alignment horizontal="left" wrapText="1"/>
    </xf>
    <xf numFmtId="43" fontId="2" fillId="0" borderId="9" xfId="1" applyFont="1" applyFill="1" applyBorder="1" applyAlignment="1">
      <alignment wrapText="1"/>
    </xf>
    <xf numFmtId="43" fontId="3" fillId="0" borderId="5" xfId="1" applyFont="1" applyFill="1" applyBorder="1" applyAlignment="1"/>
    <xf numFmtId="0" fontId="2" fillId="0" borderId="6" xfId="0" applyFont="1" applyFill="1" applyBorder="1" applyAlignment="1"/>
    <xf numFmtId="49" fontId="3" fillId="2" borderId="1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/>
    <xf numFmtId="43" fontId="3" fillId="2" borderId="9" xfId="1" applyFont="1" applyFill="1" applyBorder="1" applyAlignment="1"/>
    <xf numFmtId="43" fontId="2" fillId="0" borderId="15" xfId="1" applyFont="1" applyFill="1" applyBorder="1" applyAlignment="1"/>
    <xf numFmtId="43" fontId="2" fillId="0" borderId="11" xfId="1" applyFont="1" applyFill="1" applyBorder="1" applyAlignment="1"/>
    <xf numFmtId="49" fontId="7" fillId="0" borderId="11" xfId="3" applyNumberFormat="1" applyFont="1" applyFill="1" applyBorder="1" applyAlignment="1">
      <alignment horizontal="left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49" fontId="7" fillId="0" borderId="15" xfId="3" applyNumberFormat="1" applyFont="1" applyFill="1" applyBorder="1" applyAlignment="1">
      <alignment horizontal="left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9" fontId="2" fillId="3" borderId="1" xfId="3" applyNumberFormat="1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2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49" fontId="2" fillId="0" borderId="8" xfId="3" applyNumberFormat="1" applyFont="1" applyFill="1" applyBorder="1" applyAlignment="1">
      <alignment horizontal="left"/>
    </xf>
    <xf numFmtId="0" fontId="2" fillId="0" borderId="8" xfId="0" applyFont="1" applyFill="1" applyBorder="1" applyAlignment="1"/>
    <xf numFmtId="49" fontId="2" fillId="0" borderId="7" xfId="3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justify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7" xfId="4" applyFont="1" applyFill="1" applyBorder="1" applyAlignment="1" applyProtection="1">
      <alignment horizontal="center" vertical="center"/>
      <protection locked="0"/>
    </xf>
    <xf numFmtId="49" fontId="2" fillId="0" borderId="0" xfId="3" applyNumberFormat="1" applyFont="1" applyFill="1" applyBorder="1" applyAlignment="1">
      <alignment horizontal="left"/>
    </xf>
    <xf numFmtId="0" fontId="2" fillId="0" borderId="7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0" fontId="2" fillId="0" borderId="9" xfId="0" applyFont="1" applyFill="1" applyBorder="1" applyAlignment="1"/>
    <xf numFmtId="4" fontId="2" fillId="3" borderId="1" xfId="3" applyNumberFormat="1" applyFont="1" applyFill="1" applyBorder="1" applyAlignment="1">
      <alignment horizontal="left"/>
    </xf>
    <xf numFmtId="0" fontId="2" fillId="0" borderId="5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1" xfId="4" applyFont="1" applyFill="1" applyBorder="1" applyAlignment="1" applyProtection="1">
      <alignment horizontal="center" vertical="center"/>
      <protection locked="0"/>
    </xf>
    <xf numFmtId="49" fontId="2" fillId="0" borderId="9" xfId="3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4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49" fontId="2" fillId="0" borderId="13" xfId="3" applyNumberFormat="1" applyFont="1" applyFill="1" applyBorder="1" applyAlignment="1">
      <alignment horizontal="left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2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49" fontId="7" fillId="3" borderId="1" xfId="3" applyNumberFormat="1" applyFont="1" applyFill="1" applyBorder="1" applyAlignment="1">
      <alignment horizontal="left"/>
    </xf>
    <xf numFmtId="49" fontId="7" fillId="0" borderId="7" xfId="3" applyNumberFormat="1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4" fontId="2" fillId="0" borderId="7" xfId="3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left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49" fontId="2" fillId="0" borderId="11" xfId="3" applyNumberFormat="1" applyFont="1" applyFill="1" applyBorder="1" applyAlignment="1">
      <alignment horizontal="left"/>
    </xf>
    <xf numFmtId="49" fontId="7" fillId="0" borderId="0" xfId="3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13" xfId="0" applyFont="1" applyFill="1" applyBorder="1" applyAlignment="1"/>
    <xf numFmtId="0" fontId="2" fillId="0" borderId="11" xfId="0" applyFont="1" applyFill="1" applyBorder="1" applyAlignment="1"/>
    <xf numFmtId="164" fontId="2" fillId="0" borderId="0" xfId="0" applyNumberFormat="1" applyFont="1" applyFill="1" applyBorder="1" applyAlignment="1"/>
    <xf numFmtId="0" fontId="2" fillId="0" borderId="15" xfId="4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4" applyFont="1" applyFill="1" applyBorder="1" applyAlignment="1" applyProtection="1">
      <alignment horizontal="center" vertical="center"/>
      <protection locked="0"/>
    </xf>
    <xf numFmtId="0" fontId="2" fillId="0" borderId="10" xfId="4" applyFont="1" applyBorder="1" applyAlignment="1" applyProtection="1">
      <alignment horizontal="center" vertical="center"/>
      <protection locked="0"/>
    </xf>
    <xf numFmtId="49" fontId="2" fillId="3" borderId="3" xfId="3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49" fontId="7" fillId="3" borderId="9" xfId="3" applyNumberFormat="1" applyFont="1" applyFill="1" applyBorder="1" applyAlignment="1">
      <alignment horizontal="left"/>
    </xf>
    <xf numFmtId="49" fontId="7" fillId="0" borderId="9" xfId="3" applyNumberFormat="1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49" fontId="7" fillId="0" borderId="5" xfId="3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9" fontId="2" fillId="0" borderId="7" xfId="6" applyNumberFormat="1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center" wrapText="1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7" fillId="0" borderId="8" xfId="3" applyNumberFormat="1" applyFont="1" applyFill="1" applyBorder="1" applyAlignment="1">
      <alignment horizontal="left"/>
    </xf>
    <xf numFmtId="49" fontId="7" fillId="0" borderId="1" xfId="3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9" fontId="6" fillId="2" borderId="1" xfId="10" applyNumberFormat="1" applyFont="1" applyFill="1" applyBorder="1" applyAlignment="1">
      <alignment horizontal="left"/>
    </xf>
    <xf numFmtId="49" fontId="7" fillId="0" borderId="7" xfId="1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49" fontId="7" fillId="3" borderId="1" xfId="6" applyNumberFormat="1" applyFont="1" applyFill="1" applyBorder="1" applyAlignment="1">
      <alignment horizontal="left"/>
    </xf>
    <xf numFmtId="49" fontId="7" fillId="0" borderId="7" xfId="6" applyNumberFormat="1" applyFont="1" applyFill="1" applyBorder="1" applyAlignment="1">
      <alignment horizontal="left"/>
    </xf>
    <xf numFmtId="49" fontId="6" fillId="2" borderId="1" xfId="6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10" fillId="0" borderId="7" xfId="0" applyNumberFormat="1" applyFont="1" applyFill="1" applyBorder="1" applyAlignment="1">
      <alignment horizontal="left"/>
    </xf>
    <xf numFmtId="4" fontId="2" fillId="0" borderId="0" xfId="0" applyNumberFormat="1" applyFont="1" applyAlignment="1"/>
    <xf numFmtId="0" fontId="9" fillId="0" borderId="0" xfId="7" applyFont="1" applyAlignment="1">
      <alignment horizontal="center" vertical="center"/>
    </xf>
    <xf numFmtId="0" fontId="9" fillId="0" borderId="11" xfId="7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11">
    <cellStyle name="Millares" xfId="1" builtinId="3"/>
    <cellStyle name="Millares 2" xfId="5"/>
    <cellStyle name="Millares 2 2" xfId="9"/>
    <cellStyle name="Millares 3" xfId="8"/>
    <cellStyle name="Normal" xfId="0" builtinId="0"/>
    <cellStyle name="Normal 2" xfId="10"/>
    <cellStyle name="Normal 2 2" xfId="6"/>
    <cellStyle name="Normal 2 3" xfId="3"/>
    <cellStyle name="Normal 3" xfId="2"/>
    <cellStyle name="Normal 4" xfId="4"/>
    <cellStyle name="Normal_Calendario de diagnosticos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142875</xdr:rowOff>
    </xdr:from>
    <xdr:ext cx="1543050" cy="771524"/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0" t="3178" r="70808" b="87799"/>
        <a:stretch/>
      </xdr:blipFill>
      <xdr:spPr bwMode="auto">
        <a:xfrm>
          <a:off x="419100" y="142875"/>
          <a:ext cx="1543050" cy="7715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1499821</xdr:colOff>
      <xdr:row>0</xdr:row>
      <xdr:rowOff>9525</xdr:rowOff>
    </xdr:from>
    <xdr:ext cx="1348154" cy="876300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571" y="9525"/>
          <a:ext cx="134815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1543050</xdr:colOff>
      <xdr:row>5</xdr:row>
      <xdr:rowOff>76200</xdr:rowOff>
    </xdr:from>
    <xdr:ext cx="1352549" cy="390525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076325"/>
          <a:ext cx="1352549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57150</xdr:rowOff>
    </xdr:from>
    <xdr:ext cx="1990725" cy="857250"/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866775" y="57150"/>
          <a:ext cx="1990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771525</xdr:colOff>
      <xdr:row>0</xdr:row>
      <xdr:rowOff>0</xdr:rowOff>
    </xdr:from>
    <xdr:ext cx="838200" cy="695324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838200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390525</xdr:colOff>
      <xdr:row>4</xdr:row>
      <xdr:rowOff>219075</xdr:rowOff>
    </xdr:from>
    <xdr:ext cx="1676400" cy="142875"/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38" b="30770"/>
        <a:stretch/>
      </xdr:blipFill>
      <xdr:spPr bwMode="auto">
        <a:xfrm>
          <a:off x="7458075" y="790575"/>
          <a:ext cx="1676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142875</xdr:rowOff>
    </xdr:from>
    <xdr:ext cx="1543050" cy="771524"/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0" t="3178" r="70808" b="87799"/>
        <a:stretch/>
      </xdr:blipFill>
      <xdr:spPr bwMode="auto">
        <a:xfrm>
          <a:off x="847725" y="142875"/>
          <a:ext cx="1543050" cy="7715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1499821</xdr:colOff>
      <xdr:row>0</xdr:row>
      <xdr:rowOff>9525</xdr:rowOff>
    </xdr:from>
    <xdr:ext cx="1348154" cy="876300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046" y="9525"/>
          <a:ext cx="134815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1543050</xdr:colOff>
      <xdr:row>5</xdr:row>
      <xdr:rowOff>76200</xdr:rowOff>
    </xdr:from>
    <xdr:ext cx="1352549" cy="390525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1076325"/>
          <a:ext cx="1352549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247649</xdr:colOff>
      <xdr:row>0</xdr:row>
      <xdr:rowOff>0</xdr:rowOff>
    </xdr:from>
    <xdr:ext cx="1990725" cy="742950"/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600074" y="0"/>
          <a:ext cx="1990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57150</xdr:colOff>
      <xdr:row>0</xdr:row>
      <xdr:rowOff>0</xdr:rowOff>
    </xdr:from>
    <xdr:ext cx="838200" cy="695324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838200" cy="695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2047875</xdr:colOff>
      <xdr:row>3</xdr:row>
      <xdr:rowOff>114300</xdr:rowOff>
    </xdr:from>
    <xdr:ext cx="1676400" cy="142875"/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38" b="30770"/>
        <a:stretch/>
      </xdr:blipFill>
      <xdr:spPr bwMode="auto">
        <a:xfrm>
          <a:off x="8458200" y="704850"/>
          <a:ext cx="16764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workbookViewId="0">
      <selection activeCell="B1" sqref="B1"/>
    </sheetView>
  </sheetViews>
  <sheetFormatPr baseColWidth="10" defaultRowHeight="15"/>
  <cols>
    <col min="1" max="1" width="5.7109375" customWidth="1"/>
    <col min="2" max="2" width="61.28515625" customWidth="1"/>
    <col min="3" max="3" width="25.140625" style="21" customWidth="1"/>
    <col min="4" max="4" width="19.42578125" style="68" customWidth="1"/>
    <col min="5" max="5" width="15.140625" bestFit="1" customWidth="1"/>
    <col min="6" max="6" width="13.140625" bestFit="1" customWidth="1"/>
    <col min="7" max="7" width="14.5703125" customWidth="1"/>
  </cols>
  <sheetData>
    <row r="1" spans="2:6" ht="15.75">
      <c r="B1" s="35"/>
      <c r="C1" s="59"/>
      <c r="D1" s="36"/>
    </row>
    <row r="2" spans="2:6" ht="15.75">
      <c r="B2" s="35"/>
      <c r="C2" s="59"/>
      <c r="D2" s="36"/>
    </row>
    <row r="3" spans="2:6" ht="15.75">
      <c r="B3" s="35"/>
      <c r="C3" s="60"/>
      <c r="D3" s="36"/>
    </row>
    <row r="4" spans="2:6" ht="15.75">
      <c r="B4" s="38"/>
      <c r="C4" s="60"/>
      <c r="D4" s="36"/>
    </row>
    <row r="5" spans="2:6" ht="15.75">
      <c r="B5" s="38"/>
      <c r="C5" s="60"/>
      <c r="D5" s="36"/>
    </row>
    <row r="6" spans="2:6" ht="15.75">
      <c r="B6" s="327" t="s">
        <v>803</v>
      </c>
      <c r="C6" s="327"/>
      <c r="D6" s="327"/>
    </row>
    <row r="7" spans="2:6" ht="15.75">
      <c r="B7" s="327" t="s">
        <v>802</v>
      </c>
      <c r="C7" s="327"/>
      <c r="D7" s="327"/>
    </row>
    <row r="8" spans="2:6" ht="15.75">
      <c r="B8" s="328" t="s">
        <v>804</v>
      </c>
      <c r="C8" s="328"/>
      <c r="D8" s="328"/>
    </row>
    <row r="9" spans="2:6">
      <c r="B9" s="39" t="s">
        <v>7</v>
      </c>
      <c r="C9" s="56" t="s">
        <v>805</v>
      </c>
      <c r="D9" s="56" t="s">
        <v>806</v>
      </c>
    </row>
    <row r="10" spans="2:6">
      <c r="B10" s="40" t="s">
        <v>812</v>
      </c>
      <c r="C10" s="41"/>
      <c r="D10" s="42">
        <f>C11</f>
        <v>51996526.29999999</v>
      </c>
    </row>
    <row r="11" spans="2:6">
      <c r="B11" s="43" t="s">
        <v>812</v>
      </c>
      <c r="C11" s="57">
        <f>'INGRESOS '!F14</f>
        <v>51996526.29999999</v>
      </c>
      <c r="D11" s="44"/>
    </row>
    <row r="12" spans="2:6">
      <c r="B12" s="45" t="s">
        <v>813</v>
      </c>
      <c r="C12" s="46"/>
      <c r="D12" s="42">
        <f>C13</f>
        <v>138123479.99000004</v>
      </c>
      <c r="E12" s="90"/>
      <c r="F12" s="90"/>
    </row>
    <row r="13" spans="2:6">
      <c r="B13" s="12" t="s">
        <v>987</v>
      </c>
      <c r="C13" s="48">
        <f>'INGRESOS '!F122</f>
        <v>138123479.99000004</v>
      </c>
      <c r="D13" s="44"/>
    </row>
    <row r="14" spans="2:6">
      <c r="B14" s="47" t="s">
        <v>808</v>
      </c>
      <c r="C14" s="46"/>
      <c r="D14" s="42">
        <f>C15</f>
        <v>15000000</v>
      </c>
    </row>
    <row r="15" spans="2:6">
      <c r="B15" s="43" t="s">
        <v>814</v>
      </c>
      <c r="C15" s="21">
        <f>'INGRESOS '!F111</f>
        <v>15000000</v>
      </c>
      <c r="D15" s="44"/>
    </row>
    <row r="16" spans="2:6">
      <c r="B16" s="47" t="s">
        <v>809</v>
      </c>
      <c r="C16" s="46"/>
      <c r="D16" s="42">
        <f>C17+C18</f>
        <v>161402778.05000001</v>
      </c>
    </row>
    <row r="17" spans="2:8">
      <c r="B17" s="43" t="s">
        <v>815</v>
      </c>
      <c r="C17" s="48">
        <f>'INGRESOS '!F137</f>
        <v>73567652</v>
      </c>
      <c r="D17" s="49"/>
    </row>
    <row r="18" spans="2:8">
      <c r="B18" s="43" t="s">
        <v>816</v>
      </c>
      <c r="C18" s="49">
        <f>'INGRESOS '!F144</f>
        <v>87835126.049999997</v>
      </c>
      <c r="D18" s="50"/>
      <c r="F18" s="90"/>
      <c r="G18" s="90"/>
      <c r="H18" s="90"/>
    </row>
    <row r="19" spans="2:8">
      <c r="B19" s="47" t="s">
        <v>810</v>
      </c>
      <c r="C19" s="42"/>
      <c r="D19" s="42">
        <f>C20+C21</f>
        <v>81348739.609999999</v>
      </c>
    </row>
    <row r="20" spans="2:8">
      <c r="B20" s="43" t="s">
        <v>817</v>
      </c>
      <c r="C20" s="48">
        <f>'INGRESOS '!F150</f>
        <v>12154111.5</v>
      </c>
      <c r="D20" s="51"/>
    </row>
    <row r="21" spans="2:8">
      <c r="B21" s="43" t="s">
        <v>818</v>
      </c>
      <c r="C21" s="48">
        <f>'INGRESOS '!F156</f>
        <v>69194628.109999999</v>
      </c>
      <c r="D21" s="51"/>
    </row>
    <row r="22" spans="2:8">
      <c r="B22" s="47" t="s">
        <v>811</v>
      </c>
      <c r="C22" s="46"/>
      <c r="D22" s="42">
        <f>SUM(C23:C24)</f>
        <v>5000000</v>
      </c>
      <c r="G22" s="68"/>
    </row>
    <row r="23" spans="2:8">
      <c r="B23" s="43" t="s">
        <v>824</v>
      </c>
      <c r="C23" s="48">
        <f>'INGRESOS '!F9</f>
        <v>3500000</v>
      </c>
      <c r="D23" s="44"/>
    </row>
    <row r="24" spans="2:8">
      <c r="B24" s="12" t="s">
        <v>1097</v>
      </c>
      <c r="C24" s="48">
        <f>'INGRESOS '!F117</f>
        <v>1500000</v>
      </c>
      <c r="D24" s="44"/>
    </row>
    <row r="25" spans="2:8">
      <c r="B25" s="52"/>
      <c r="C25" s="53"/>
      <c r="D25" s="88"/>
    </row>
    <row r="26" spans="2:8">
      <c r="B26" s="54" t="s">
        <v>802</v>
      </c>
      <c r="C26" s="58"/>
      <c r="D26" s="89">
        <f>SUM(D10:D25)</f>
        <v>452871523.95000005</v>
      </c>
      <c r="E26" s="68"/>
      <c r="F26" s="90"/>
    </row>
  </sheetData>
  <mergeCells count="3"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view="pageLayout" zoomScaleNormal="100" workbookViewId="0">
      <selection activeCell="E1" sqref="E1"/>
    </sheetView>
  </sheetViews>
  <sheetFormatPr baseColWidth="10" defaultRowHeight="11.25"/>
  <cols>
    <col min="1" max="1" width="8.85546875" style="22" customWidth="1"/>
    <col min="2" max="2" width="19.5703125" style="22" customWidth="1"/>
    <col min="3" max="3" width="12.7109375" style="22" customWidth="1"/>
    <col min="4" max="4" width="12.140625" style="22" customWidth="1"/>
    <col min="5" max="5" width="45.28515625" style="22" customWidth="1"/>
    <col min="6" max="6" width="29.5703125" style="21" customWidth="1"/>
    <col min="7" max="7" width="14.7109375" style="26" customWidth="1"/>
    <col min="8" max="8" width="13.42578125" style="26" customWidth="1"/>
    <col min="9" max="9" width="17" style="26" customWidth="1"/>
    <col min="10" max="10" width="14.7109375" style="22" customWidth="1"/>
    <col min="11" max="16384" width="11.42578125" style="22"/>
  </cols>
  <sheetData>
    <row r="1" spans="2:8">
      <c r="B1" s="187"/>
      <c r="C1" s="187"/>
    </row>
    <row r="2" spans="2:8">
      <c r="B2" s="329" t="s">
        <v>0</v>
      </c>
      <c r="C2" s="329"/>
      <c r="D2" s="329"/>
      <c r="E2" s="329"/>
      <c r="F2" s="329"/>
    </row>
    <row r="3" spans="2:8">
      <c r="B3" s="330" t="s">
        <v>802</v>
      </c>
      <c r="C3" s="330"/>
      <c r="D3" s="330"/>
      <c r="E3" s="330"/>
      <c r="F3" s="330"/>
    </row>
    <row r="4" spans="2:8">
      <c r="B4" s="187"/>
      <c r="C4" s="187"/>
    </row>
    <row r="5" spans="2:8" ht="29.25" customHeight="1">
      <c r="B5" s="187"/>
      <c r="C5" s="187"/>
    </row>
    <row r="6" spans="2:8" ht="33.75">
      <c r="B6" s="28" t="s">
        <v>1</v>
      </c>
      <c r="C6" s="29" t="s">
        <v>794</v>
      </c>
      <c r="D6" s="30" t="s">
        <v>795</v>
      </c>
      <c r="E6" s="31" t="s">
        <v>796</v>
      </c>
      <c r="F6" s="97" t="s">
        <v>983</v>
      </c>
    </row>
    <row r="7" spans="2:8">
      <c r="B7" s="331" t="s">
        <v>802</v>
      </c>
      <c r="C7" s="332"/>
      <c r="D7" s="332"/>
      <c r="E7" s="333"/>
      <c r="F7" s="101">
        <f>SUBTOTAL(9,F8:F159)</f>
        <v>452871523.95000005</v>
      </c>
    </row>
    <row r="8" spans="2:8">
      <c r="B8" s="33">
        <v>1</v>
      </c>
      <c r="C8" s="34"/>
      <c r="D8" s="34"/>
      <c r="E8" s="102" t="s">
        <v>768</v>
      </c>
      <c r="F8" s="103">
        <f>SUBTOTAL(9,F9:F107)</f>
        <v>55496526.299999997</v>
      </c>
    </row>
    <row r="9" spans="2:8">
      <c r="B9" s="295">
        <v>1100117</v>
      </c>
      <c r="C9" s="104"/>
      <c r="D9" s="104"/>
      <c r="E9" s="105" t="s">
        <v>988</v>
      </c>
      <c r="F9" s="106">
        <f>SUBTOTAL(9,F11)</f>
        <v>3500000</v>
      </c>
      <c r="G9" s="82"/>
      <c r="H9" s="83"/>
    </row>
    <row r="10" spans="2:8">
      <c r="B10" s="107"/>
      <c r="C10" s="108" t="s">
        <v>778</v>
      </c>
      <c r="D10" s="109"/>
      <c r="E10" s="110" t="s">
        <v>779</v>
      </c>
      <c r="F10" s="111">
        <f>SUBTOTAL(9,F11)</f>
        <v>3500000</v>
      </c>
      <c r="H10" s="82"/>
    </row>
    <row r="11" spans="2:8">
      <c r="B11" s="92"/>
      <c r="C11" s="93"/>
      <c r="D11" s="94" t="s">
        <v>800</v>
      </c>
      <c r="E11" s="112" t="s">
        <v>780</v>
      </c>
      <c r="F11" s="113">
        <v>3500000</v>
      </c>
      <c r="G11" s="83"/>
      <c r="H11" s="82"/>
    </row>
    <row r="12" spans="2:8">
      <c r="B12" s="114"/>
      <c r="C12" s="114"/>
      <c r="D12" s="114"/>
      <c r="E12" s="114"/>
      <c r="F12" s="114"/>
      <c r="G12" s="83"/>
      <c r="H12" s="83"/>
    </row>
    <row r="13" spans="2:8">
      <c r="B13" s="114"/>
      <c r="C13" s="114"/>
      <c r="D13" s="114"/>
      <c r="E13" s="114"/>
      <c r="F13" s="114"/>
      <c r="G13" s="83"/>
    </row>
    <row r="14" spans="2:8">
      <c r="B14" s="115">
        <v>1100118</v>
      </c>
      <c r="C14" s="116"/>
      <c r="D14" s="117"/>
      <c r="E14" s="105" t="s">
        <v>989</v>
      </c>
      <c r="F14" s="106">
        <f>SUBTOTAL(9,F15:F107)</f>
        <v>51996526.29999999</v>
      </c>
      <c r="G14" s="83"/>
    </row>
    <row r="15" spans="2:8">
      <c r="B15" s="16"/>
      <c r="C15" s="17" t="s">
        <v>797</v>
      </c>
      <c r="D15" s="18"/>
      <c r="E15" s="19" t="s">
        <v>769</v>
      </c>
      <c r="F15" s="111">
        <f>SUBTOTAL(9,F16:F25)</f>
        <v>17139871.979999997</v>
      </c>
      <c r="G15" s="83"/>
    </row>
    <row r="16" spans="2:8">
      <c r="B16" s="84"/>
      <c r="C16" s="85"/>
      <c r="D16" s="86" t="str">
        <f>MID(E16,5,4)</f>
        <v xml:space="preserve">  12</v>
      </c>
      <c r="E16" s="118" t="s">
        <v>770</v>
      </c>
      <c r="F16" s="87">
        <v>10850958.67</v>
      </c>
      <c r="G16" s="83"/>
    </row>
    <row r="17" spans="2:7">
      <c r="B17" s="84"/>
      <c r="C17" s="85"/>
      <c r="D17" s="86" t="str">
        <f t="shared" ref="D17:D80" si="0">MID(E17,5,4)</f>
        <v xml:space="preserve">  12</v>
      </c>
      <c r="E17" s="118" t="s">
        <v>771</v>
      </c>
      <c r="F17" s="87">
        <v>2327771.4300000002</v>
      </c>
      <c r="G17" s="83"/>
    </row>
    <row r="18" spans="2:7">
      <c r="B18" s="84"/>
      <c r="C18" s="85"/>
      <c r="D18" s="86" t="str">
        <f t="shared" si="0"/>
        <v xml:space="preserve">  12</v>
      </c>
      <c r="E18" s="118" t="s">
        <v>772</v>
      </c>
      <c r="F18" s="87">
        <v>1601537.73</v>
      </c>
      <c r="G18" s="83"/>
    </row>
    <row r="19" spans="2:7">
      <c r="B19" s="84"/>
      <c r="C19" s="85"/>
      <c r="D19" s="86" t="str">
        <f t="shared" si="0"/>
        <v xml:space="preserve">  12</v>
      </c>
      <c r="E19" s="118" t="s">
        <v>773</v>
      </c>
      <c r="F19" s="87">
        <v>254408.42</v>
      </c>
      <c r="G19" s="83"/>
    </row>
    <row r="20" spans="2:7">
      <c r="B20" s="84"/>
      <c r="C20" s="85"/>
      <c r="D20" s="86" t="str">
        <f t="shared" si="0"/>
        <v xml:space="preserve">  12</v>
      </c>
      <c r="E20" s="118" t="s">
        <v>990</v>
      </c>
      <c r="F20" s="87">
        <v>1371705.03</v>
      </c>
      <c r="G20" s="83"/>
    </row>
    <row r="21" spans="2:7">
      <c r="B21" s="84"/>
      <c r="C21" s="85"/>
      <c r="D21" s="86" t="str">
        <f t="shared" si="0"/>
        <v xml:space="preserve">  12</v>
      </c>
      <c r="E21" s="118" t="s">
        <v>991</v>
      </c>
      <c r="F21" s="87">
        <v>199963.23</v>
      </c>
      <c r="G21" s="83"/>
    </row>
    <row r="22" spans="2:7">
      <c r="B22" s="84"/>
      <c r="C22" s="85"/>
      <c r="D22" s="86" t="str">
        <f t="shared" si="0"/>
        <v xml:space="preserve">  12</v>
      </c>
      <c r="E22" s="118" t="s">
        <v>774</v>
      </c>
      <c r="F22" s="87">
        <v>209527.93</v>
      </c>
      <c r="G22" s="83"/>
    </row>
    <row r="23" spans="2:7">
      <c r="B23" s="84"/>
      <c r="C23" s="85"/>
      <c r="D23" s="86" t="str">
        <f t="shared" si="0"/>
        <v xml:space="preserve">  12</v>
      </c>
      <c r="E23" s="118" t="s">
        <v>775</v>
      </c>
      <c r="F23" s="87">
        <v>985.63</v>
      </c>
      <c r="G23" s="83"/>
    </row>
    <row r="24" spans="2:7">
      <c r="B24" s="84"/>
      <c r="C24" s="85"/>
      <c r="D24" s="86" t="str">
        <f t="shared" si="0"/>
        <v xml:space="preserve">  13</v>
      </c>
      <c r="E24" s="118" t="s">
        <v>992</v>
      </c>
      <c r="F24" s="87">
        <v>224004.83</v>
      </c>
      <c r="G24" s="83"/>
    </row>
    <row r="25" spans="2:7">
      <c r="B25" s="84"/>
      <c r="C25" s="85"/>
      <c r="D25" s="86" t="str">
        <f t="shared" si="0"/>
        <v xml:space="preserve">  16</v>
      </c>
      <c r="E25" s="118" t="s">
        <v>993</v>
      </c>
      <c r="F25" s="87">
        <v>99009.08</v>
      </c>
      <c r="G25" s="83"/>
    </row>
    <row r="26" spans="2:7">
      <c r="B26" s="16"/>
      <c r="C26" s="17" t="s">
        <v>798</v>
      </c>
      <c r="D26" s="18"/>
      <c r="E26" s="19" t="s">
        <v>776</v>
      </c>
      <c r="F26" s="111">
        <f>SUBTOTAL(9,F27)</f>
        <v>4683157.54</v>
      </c>
      <c r="G26" s="83"/>
    </row>
    <row r="27" spans="2:7">
      <c r="B27" s="84"/>
      <c r="C27" s="85"/>
      <c r="D27" s="86" t="str">
        <f t="shared" si="0"/>
        <v xml:space="preserve">  31</v>
      </c>
      <c r="E27" s="118" t="s">
        <v>994</v>
      </c>
      <c r="F27" s="87">
        <v>4683157.54</v>
      </c>
      <c r="G27" s="83"/>
    </row>
    <row r="28" spans="2:7">
      <c r="B28" s="16"/>
      <c r="C28" s="17" t="s">
        <v>799</v>
      </c>
      <c r="D28" s="18"/>
      <c r="E28" s="19" t="s">
        <v>777</v>
      </c>
      <c r="F28" s="111">
        <f>SUBTOTAL(9,F29:F107)</f>
        <v>30173496.780000005</v>
      </c>
      <c r="G28" s="83"/>
    </row>
    <row r="29" spans="2:7">
      <c r="B29" s="84"/>
      <c r="C29" s="119"/>
      <c r="D29" s="120" t="str">
        <f t="shared" si="0"/>
        <v xml:space="preserve">  43</v>
      </c>
      <c r="E29" s="118" t="s">
        <v>995</v>
      </c>
      <c r="F29" s="87">
        <v>10893375.380000001</v>
      </c>
      <c r="G29" s="83"/>
    </row>
    <row r="30" spans="2:7">
      <c r="B30" s="84"/>
      <c r="C30" s="119"/>
      <c r="D30" s="121" t="str">
        <f t="shared" si="0"/>
        <v xml:space="preserve">  43</v>
      </c>
      <c r="E30" s="118" t="s">
        <v>996</v>
      </c>
      <c r="F30" s="87">
        <v>3533.84</v>
      </c>
      <c r="G30" s="83"/>
    </row>
    <row r="31" spans="2:7">
      <c r="B31" s="84"/>
      <c r="C31" s="119"/>
      <c r="D31" s="121" t="str">
        <f t="shared" si="0"/>
        <v xml:space="preserve">  43</v>
      </c>
      <c r="E31" s="118" t="s">
        <v>997</v>
      </c>
      <c r="F31" s="87">
        <v>1259196.24</v>
      </c>
      <c r="G31" s="83"/>
    </row>
    <row r="32" spans="2:7">
      <c r="B32" s="84"/>
      <c r="C32" s="119"/>
      <c r="D32" s="121" t="str">
        <f t="shared" si="0"/>
        <v xml:space="preserve">  43</v>
      </c>
      <c r="E32" s="118" t="s">
        <v>998</v>
      </c>
      <c r="F32" s="87">
        <v>493091.02</v>
      </c>
      <c r="G32" s="83"/>
    </row>
    <row r="33" spans="2:7">
      <c r="B33" s="84"/>
      <c r="C33" s="119"/>
      <c r="D33" s="121" t="str">
        <f t="shared" si="0"/>
        <v xml:space="preserve">  43</v>
      </c>
      <c r="E33" s="118" t="s">
        <v>999</v>
      </c>
      <c r="F33" s="87">
        <v>1258453.6499999999</v>
      </c>
      <c r="G33" s="83"/>
    </row>
    <row r="34" spans="2:7">
      <c r="B34" s="84"/>
      <c r="C34" s="119"/>
      <c r="D34" s="121" t="str">
        <f t="shared" si="0"/>
        <v xml:space="preserve">  43</v>
      </c>
      <c r="E34" s="118" t="s">
        <v>1000</v>
      </c>
      <c r="F34" s="87">
        <v>139573.72</v>
      </c>
      <c r="G34" s="83"/>
    </row>
    <row r="35" spans="2:7">
      <c r="B35" s="84"/>
      <c r="C35" s="119"/>
      <c r="D35" s="121" t="str">
        <f t="shared" si="0"/>
        <v xml:space="preserve">  43</v>
      </c>
      <c r="E35" s="118" t="s">
        <v>1001</v>
      </c>
      <c r="F35" s="87">
        <v>290092.28000000003</v>
      </c>
      <c r="G35" s="83"/>
    </row>
    <row r="36" spans="2:7">
      <c r="B36" s="84"/>
      <c r="C36" s="119"/>
      <c r="D36" s="121" t="str">
        <f t="shared" si="0"/>
        <v xml:space="preserve">  43</v>
      </c>
      <c r="E36" s="118" t="s">
        <v>1002</v>
      </c>
      <c r="F36" s="87">
        <v>953.3</v>
      </c>
      <c r="G36" s="83"/>
    </row>
    <row r="37" spans="2:7">
      <c r="B37" s="95"/>
      <c r="C37" s="122"/>
      <c r="D37" s="121" t="str">
        <f t="shared" si="0"/>
        <v xml:space="preserve">  43</v>
      </c>
      <c r="E37" s="118" t="s">
        <v>1003</v>
      </c>
      <c r="F37" s="96">
        <v>1894297.73</v>
      </c>
      <c r="G37" s="83"/>
    </row>
    <row r="38" spans="2:7">
      <c r="B38" s="84"/>
      <c r="C38" s="119"/>
      <c r="D38" s="121" t="str">
        <f t="shared" si="0"/>
        <v xml:space="preserve">  43</v>
      </c>
      <c r="E38" s="118" t="s">
        <v>1004</v>
      </c>
      <c r="F38" s="87">
        <v>818.08</v>
      </c>
      <c r="G38" s="83"/>
    </row>
    <row r="39" spans="2:7">
      <c r="B39" s="84"/>
      <c r="C39" s="119"/>
      <c r="D39" s="121" t="str">
        <f t="shared" si="0"/>
        <v xml:space="preserve">  43</v>
      </c>
      <c r="E39" s="118" t="s">
        <v>1005</v>
      </c>
      <c r="F39" s="87">
        <v>1006.62</v>
      </c>
      <c r="G39" s="83"/>
    </row>
    <row r="40" spans="2:7">
      <c r="B40" s="84"/>
      <c r="C40" s="119"/>
      <c r="D40" s="121" t="str">
        <f t="shared" si="0"/>
        <v xml:space="preserve">  43</v>
      </c>
      <c r="E40" s="118" t="s">
        <v>1006</v>
      </c>
      <c r="F40" s="87">
        <v>1266.07</v>
      </c>
      <c r="G40" s="83"/>
    </row>
    <row r="41" spans="2:7">
      <c r="B41" s="84"/>
      <c r="C41" s="119"/>
      <c r="D41" s="121" t="str">
        <f t="shared" si="0"/>
        <v xml:space="preserve">  43</v>
      </c>
      <c r="E41" s="118" t="s">
        <v>1007</v>
      </c>
      <c r="F41" s="87">
        <v>147462.15</v>
      </c>
      <c r="G41" s="83"/>
    </row>
    <row r="42" spans="2:7">
      <c r="B42" s="84"/>
      <c r="C42" s="119"/>
      <c r="D42" s="121" t="str">
        <f t="shared" si="0"/>
        <v xml:space="preserve">  43</v>
      </c>
      <c r="E42" s="118" t="s">
        <v>1008</v>
      </c>
      <c r="F42" s="87">
        <v>80050.539999999994</v>
      </c>
      <c r="G42" s="83"/>
    </row>
    <row r="43" spans="2:7">
      <c r="B43" s="84"/>
      <c r="C43" s="119"/>
      <c r="D43" s="121" t="str">
        <f t="shared" si="0"/>
        <v xml:space="preserve">  43</v>
      </c>
      <c r="E43" s="118" t="s">
        <v>1009</v>
      </c>
      <c r="F43" s="87">
        <v>905.22</v>
      </c>
      <c r="G43" s="83"/>
    </row>
    <row r="44" spans="2:7">
      <c r="B44" s="84"/>
      <c r="C44" s="119"/>
      <c r="D44" s="121" t="str">
        <f t="shared" si="0"/>
        <v xml:space="preserve">  43</v>
      </c>
      <c r="E44" s="118" t="s">
        <v>1010</v>
      </c>
      <c r="F44" s="87">
        <v>597616.49</v>
      </c>
      <c r="G44" s="83"/>
    </row>
    <row r="45" spans="2:7">
      <c r="B45" s="84"/>
      <c r="C45" s="119"/>
      <c r="D45" s="121" t="str">
        <f t="shared" si="0"/>
        <v xml:space="preserve">  43</v>
      </c>
      <c r="E45" s="118" t="s">
        <v>1011</v>
      </c>
      <c r="F45" s="87">
        <v>157913.94</v>
      </c>
      <c r="G45" s="83"/>
    </row>
    <row r="46" spans="2:7">
      <c r="B46" s="84"/>
      <c r="C46" s="119"/>
      <c r="D46" s="121" t="str">
        <f t="shared" si="0"/>
        <v xml:space="preserve">  43</v>
      </c>
      <c r="E46" s="118" t="s">
        <v>1012</v>
      </c>
      <c r="F46" s="87">
        <v>521.52</v>
      </c>
      <c r="G46" s="83"/>
    </row>
    <row r="47" spans="2:7">
      <c r="B47" s="84"/>
      <c r="C47" s="119"/>
      <c r="D47" s="121" t="str">
        <f t="shared" si="0"/>
        <v xml:space="preserve">  43</v>
      </c>
      <c r="E47" s="118" t="s">
        <v>1013</v>
      </c>
      <c r="F47" s="87">
        <v>318280.24</v>
      </c>
      <c r="G47" s="83"/>
    </row>
    <row r="48" spans="2:7">
      <c r="B48" s="84"/>
      <c r="C48" s="119"/>
      <c r="D48" s="121" t="str">
        <f t="shared" si="0"/>
        <v xml:space="preserve">  43</v>
      </c>
      <c r="E48" s="118" t="s">
        <v>1014</v>
      </c>
      <c r="F48" s="87">
        <v>2560.7800000000002</v>
      </c>
      <c r="G48" s="83"/>
    </row>
    <row r="49" spans="2:7">
      <c r="B49" s="84"/>
      <c r="C49" s="119"/>
      <c r="D49" s="121" t="str">
        <f t="shared" si="0"/>
        <v xml:space="preserve">  43</v>
      </c>
      <c r="E49" s="118" t="s">
        <v>1015</v>
      </c>
      <c r="F49" s="87">
        <v>169771.42</v>
      </c>
      <c r="G49" s="83"/>
    </row>
    <row r="50" spans="2:7">
      <c r="B50" s="84"/>
      <c r="C50" s="119"/>
      <c r="D50" s="121" t="str">
        <f t="shared" si="0"/>
        <v xml:space="preserve">  43</v>
      </c>
      <c r="E50" s="118" t="s">
        <v>1016</v>
      </c>
      <c r="F50" s="87">
        <v>62806.31</v>
      </c>
      <c r="G50" s="83"/>
    </row>
    <row r="51" spans="2:7">
      <c r="B51" s="84"/>
      <c r="C51" s="119"/>
      <c r="D51" s="121" t="str">
        <f t="shared" si="0"/>
        <v xml:space="preserve">  43</v>
      </c>
      <c r="E51" s="118" t="s">
        <v>1017</v>
      </c>
      <c r="F51" s="87">
        <v>19366.240000000002</v>
      </c>
      <c r="G51" s="83"/>
    </row>
    <row r="52" spans="2:7">
      <c r="B52" s="84"/>
      <c r="C52" s="119"/>
      <c r="D52" s="121" t="str">
        <f t="shared" si="0"/>
        <v xml:space="preserve">  43</v>
      </c>
      <c r="E52" s="118" t="s">
        <v>1018</v>
      </c>
      <c r="F52" s="87">
        <v>111942.39999999999</v>
      </c>
      <c r="G52" s="83"/>
    </row>
    <row r="53" spans="2:7">
      <c r="B53" s="84"/>
      <c r="C53" s="119"/>
      <c r="D53" s="121" t="str">
        <f t="shared" si="0"/>
        <v xml:space="preserve">  43</v>
      </c>
      <c r="E53" s="118" t="s">
        <v>1019</v>
      </c>
      <c r="F53" s="87">
        <v>342755.1</v>
      </c>
      <c r="G53" s="83"/>
    </row>
    <row r="54" spans="2:7">
      <c r="B54" s="84"/>
      <c r="C54" s="119"/>
      <c r="D54" s="121" t="str">
        <f t="shared" si="0"/>
        <v xml:space="preserve">  43</v>
      </c>
      <c r="E54" s="118" t="s">
        <v>1020</v>
      </c>
      <c r="F54" s="87">
        <v>69490.210000000006</v>
      </c>
      <c r="G54" s="83"/>
    </row>
    <row r="55" spans="2:7">
      <c r="B55" s="84"/>
      <c r="C55" s="119"/>
      <c r="D55" s="121" t="str">
        <f t="shared" si="0"/>
        <v xml:space="preserve">  43</v>
      </c>
      <c r="E55" s="118" t="s">
        <v>1021</v>
      </c>
      <c r="F55" s="87">
        <v>119520.57</v>
      </c>
      <c r="G55" s="83"/>
    </row>
    <row r="56" spans="2:7">
      <c r="B56" s="84"/>
      <c r="C56" s="119"/>
      <c r="D56" s="121" t="str">
        <f t="shared" si="0"/>
        <v xml:space="preserve">  43</v>
      </c>
      <c r="E56" s="118" t="s">
        <v>1022</v>
      </c>
      <c r="F56" s="87">
        <v>34398.639999999999</v>
      </c>
      <c r="G56" s="83"/>
    </row>
    <row r="57" spans="2:7">
      <c r="B57" s="84"/>
      <c r="C57" s="119"/>
      <c r="D57" s="121" t="str">
        <f t="shared" si="0"/>
        <v xml:space="preserve">  43</v>
      </c>
      <c r="E57" s="118" t="s">
        <v>1023</v>
      </c>
      <c r="F57" s="87">
        <v>21466.09</v>
      </c>
      <c r="G57" s="83"/>
    </row>
    <row r="58" spans="2:7">
      <c r="B58" s="84"/>
      <c r="C58" s="119"/>
      <c r="D58" s="121" t="str">
        <f t="shared" si="0"/>
        <v xml:space="preserve">  43</v>
      </c>
      <c r="E58" s="118" t="s">
        <v>1024</v>
      </c>
      <c r="F58" s="87">
        <v>302194.65000000002</v>
      </c>
      <c r="G58" s="83"/>
    </row>
    <row r="59" spans="2:7">
      <c r="B59" s="84"/>
      <c r="C59" s="119"/>
      <c r="D59" s="121" t="str">
        <f t="shared" si="0"/>
        <v xml:space="preserve">  43</v>
      </c>
      <c r="E59" s="118" t="s">
        <v>1025</v>
      </c>
      <c r="F59" s="87">
        <v>1161698.73</v>
      </c>
      <c r="G59" s="83"/>
    </row>
    <row r="60" spans="2:7">
      <c r="B60" s="84"/>
      <c r="C60" s="119"/>
      <c r="D60" s="121" t="str">
        <f t="shared" si="0"/>
        <v xml:space="preserve">  43</v>
      </c>
      <c r="E60" s="118" t="s">
        <v>1026</v>
      </c>
      <c r="F60" s="87">
        <v>85137.56</v>
      </c>
      <c r="G60" s="83"/>
    </row>
    <row r="61" spans="2:7">
      <c r="B61" s="84"/>
      <c r="C61" s="119"/>
      <c r="D61" s="121" t="str">
        <f t="shared" si="0"/>
        <v xml:space="preserve">  43</v>
      </c>
      <c r="E61" s="118" t="s">
        <v>1027</v>
      </c>
      <c r="F61" s="87">
        <v>87872.66</v>
      </c>
      <c r="G61" s="83"/>
    </row>
    <row r="62" spans="2:7">
      <c r="B62" s="84"/>
      <c r="C62" s="119"/>
      <c r="D62" s="121" t="str">
        <f t="shared" si="0"/>
        <v xml:space="preserve">  43</v>
      </c>
      <c r="E62" s="118" t="s">
        <v>1028</v>
      </c>
      <c r="F62" s="87">
        <v>710880.87</v>
      </c>
      <c r="G62" s="83"/>
    </row>
    <row r="63" spans="2:7">
      <c r="B63" s="84"/>
      <c r="C63" s="119"/>
      <c r="D63" s="121" t="str">
        <f t="shared" si="0"/>
        <v xml:space="preserve">  43</v>
      </c>
      <c r="E63" s="118" t="s">
        <v>1029</v>
      </c>
      <c r="F63" s="87">
        <v>122325.47</v>
      </c>
      <c r="G63" s="83"/>
    </row>
    <row r="64" spans="2:7">
      <c r="B64" s="84"/>
      <c r="C64" s="119"/>
      <c r="D64" s="121" t="str">
        <f t="shared" si="0"/>
        <v xml:space="preserve">  43</v>
      </c>
      <c r="E64" s="118" t="s">
        <v>1030</v>
      </c>
      <c r="F64" s="87">
        <v>222959.8</v>
      </c>
      <c r="G64" s="83"/>
    </row>
    <row r="65" spans="2:7">
      <c r="B65" s="84"/>
      <c r="C65" s="119"/>
      <c r="D65" s="121" t="str">
        <f t="shared" si="0"/>
        <v xml:space="preserve">  43</v>
      </c>
      <c r="E65" s="118" t="s">
        <v>1031</v>
      </c>
      <c r="F65" s="87">
        <v>265.69</v>
      </c>
      <c r="G65" s="83"/>
    </row>
    <row r="66" spans="2:7">
      <c r="B66" s="84"/>
      <c r="C66" s="119"/>
      <c r="D66" s="121" t="str">
        <f t="shared" si="0"/>
        <v xml:space="preserve">  43</v>
      </c>
      <c r="E66" s="118" t="s">
        <v>1032</v>
      </c>
      <c r="F66" s="87">
        <v>104490.86</v>
      </c>
      <c r="G66" s="83"/>
    </row>
    <row r="67" spans="2:7">
      <c r="B67" s="84"/>
      <c r="C67" s="119"/>
      <c r="D67" s="121" t="str">
        <f t="shared" si="0"/>
        <v xml:space="preserve">  43</v>
      </c>
      <c r="E67" s="118" t="s">
        <v>1033</v>
      </c>
      <c r="F67" s="87">
        <v>112691.45</v>
      </c>
      <c r="G67" s="83"/>
    </row>
    <row r="68" spans="2:7">
      <c r="B68" s="84"/>
      <c r="C68" s="119"/>
      <c r="D68" s="121" t="str">
        <f t="shared" si="0"/>
        <v xml:space="preserve">  43</v>
      </c>
      <c r="E68" s="118" t="s">
        <v>1034</v>
      </c>
      <c r="F68" s="87">
        <v>20678.16</v>
      </c>
      <c r="G68" s="83"/>
    </row>
    <row r="69" spans="2:7">
      <c r="B69" s="84"/>
      <c r="C69" s="119"/>
      <c r="D69" s="121" t="str">
        <f t="shared" si="0"/>
        <v xml:space="preserve">  43</v>
      </c>
      <c r="E69" s="118" t="s">
        <v>1035</v>
      </c>
      <c r="F69" s="87">
        <v>106476.16</v>
      </c>
    </row>
    <row r="70" spans="2:7">
      <c r="B70" s="84"/>
      <c r="C70" s="119"/>
      <c r="D70" s="121" t="str">
        <f t="shared" si="0"/>
        <v xml:space="preserve">  43</v>
      </c>
      <c r="E70" s="118" t="s">
        <v>1036</v>
      </c>
      <c r="F70" s="87">
        <v>989.12</v>
      </c>
    </row>
    <row r="71" spans="2:7">
      <c r="B71" s="84"/>
      <c r="C71" s="119"/>
      <c r="D71" s="121" t="str">
        <f t="shared" si="0"/>
        <v xml:space="preserve">  43</v>
      </c>
      <c r="E71" s="118" t="s">
        <v>1037</v>
      </c>
      <c r="F71" s="87">
        <v>67759.59</v>
      </c>
    </row>
    <row r="72" spans="2:7">
      <c r="B72" s="84"/>
      <c r="C72" s="119"/>
      <c r="D72" s="121" t="str">
        <f t="shared" si="0"/>
        <v xml:space="preserve">  43</v>
      </c>
      <c r="E72" s="118" t="s">
        <v>1038</v>
      </c>
      <c r="F72" s="87">
        <v>48989.3</v>
      </c>
    </row>
    <row r="73" spans="2:7">
      <c r="B73" s="84"/>
      <c r="C73" s="119"/>
      <c r="D73" s="121" t="str">
        <f t="shared" si="0"/>
        <v xml:space="preserve">  43</v>
      </c>
      <c r="E73" s="118" t="s">
        <v>1039</v>
      </c>
      <c r="F73" s="87">
        <v>81244.479999999996</v>
      </c>
    </row>
    <row r="74" spans="2:7">
      <c r="B74" s="84"/>
      <c r="C74" s="119"/>
      <c r="D74" s="121" t="str">
        <f t="shared" si="0"/>
        <v xml:space="preserve">  43</v>
      </c>
      <c r="E74" s="118" t="s">
        <v>1040</v>
      </c>
      <c r="F74" s="87">
        <v>2325.5700000000002</v>
      </c>
    </row>
    <row r="75" spans="2:7">
      <c r="B75" s="84"/>
      <c r="C75" s="119"/>
      <c r="D75" s="121" t="str">
        <f t="shared" si="0"/>
        <v xml:space="preserve">  43</v>
      </c>
      <c r="E75" s="118" t="s">
        <v>1041</v>
      </c>
      <c r="F75" s="87">
        <v>1330.51</v>
      </c>
    </row>
    <row r="76" spans="2:7">
      <c r="B76" s="84"/>
      <c r="C76" s="119"/>
      <c r="D76" s="121" t="str">
        <f t="shared" si="0"/>
        <v xml:space="preserve">  43</v>
      </c>
      <c r="E76" s="118" t="s">
        <v>1042</v>
      </c>
      <c r="F76" s="87">
        <v>1585.94</v>
      </c>
    </row>
    <row r="77" spans="2:7">
      <c r="B77" s="84"/>
      <c r="C77" s="119"/>
      <c r="D77" s="121" t="str">
        <f t="shared" si="0"/>
        <v xml:space="preserve">  43</v>
      </c>
      <c r="E77" s="118" t="s">
        <v>1043</v>
      </c>
      <c r="F77" s="87">
        <v>63656.24</v>
      </c>
    </row>
    <row r="78" spans="2:7">
      <c r="B78" s="84"/>
      <c r="C78" s="119"/>
      <c r="D78" s="121" t="str">
        <f t="shared" si="0"/>
        <v xml:space="preserve">  43</v>
      </c>
      <c r="E78" s="118" t="s">
        <v>1044</v>
      </c>
      <c r="F78" s="87">
        <v>116450.82</v>
      </c>
    </row>
    <row r="79" spans="2:7">
      <c r="B79" s="84"/>
      <c r="C79" s="119"/>
      <c r="D79" s="121" t="str">
        <f t="shared" si="0"/>
        <v xml:space="preserve">  43</v>
      </c>
      <c r="E79" s="118" t="s">
        <v>1045</v>
      </c>
      <c r="F79" s="87">
        <v>717995.09</v>
      </c>
    </row>
    <row r="80" spans="2:7">
      <c r="B80" s="84"/>
      <c r="C80" s="119"/>
      <c r="D80" s="121" t="str">
        <f t="shared" si="0"/>
        <v xml:space="preserve">  43</v>
      </c>
      <c r="E80" s="118" t="s">
        <v>1046</v>
      </c>
      <c r="F80" s="87">
        <v>62244.66</v>
      </c>
    </row>
    <row r="81" spans="2:6">
      <c r="B81" s="84"/>
      <c r="C81" s="119"/>
      <c r="D81" s="121" t="str">
        <f t="shared" ref="D81:D107" si="1">MID(E81,5,4)</f>
        <v xml:space="preserve">  43</v>
      </c>
      <c r="E81" s="118" t="s">
        <v>1047</v>
      </c>
      <c r="F81" s="87">
        <v>510163.7</v>
      </c>
    </row>
    <row r="82" spans="2:6">
      <c r="B82" s="95"/>
      <c r="C82" s="122"/>
      <c r="D82" s="121" t="str">
        <f t="shared" si="1"/>
        <v xml:space="preserve">  43</v>
      </c>
      <c r="E82" s="118" t="s">
        <v>1048</v>
      </c>
      <c r="F82" s="96">
        <v>434047.1</v>
      </c>
    </row>
    <row r="83" spans="2:6">
      <c r="B83" s="84"/>
      <c r="C83" s="119"/>
      <c r="D83" s="121" t="str">
        <f t="shared" si="1"/>
        <v xml:space="preserve">  43</v>
      </c>
      <c r="E83" s="118" t="s">
        <v>1049</v>
      </c>
      <c r="F83" s="87">
        <v>340402.31</v>
      </c>
    </row>
    <row r="84" spans="2:6">
      <c r="B84" s="84"/>
      <c r="C84" s="119"/>
      <c r="D84" s="121" t="str">
        <f t="shared" si="1"/>
        <v xml:space="preserve">  43</v>
      </c>
      <c r="E84" s="118" t="s">
        <v>1050</v>
      </c>
      <c r="F84" s="87">
        <v>123411.9</v>
      </c>
    </row>
    <row r="85" spans="2:6">
      <c r="B85" s="84"/>
      <c r="C85" s="119"/>
      <c r="D85" s="121" t="str">
        <f t="shared" si="1"/>
        <v xml:space="preserve">  43</v>
      </c>
      <c r="E85" s="118" t="s">
        <v>1051</v>
      </c>
      <c r="F85" s="87">
        <v>51248.3</v>
      </c>
    </row>
    <row r="86" spans="2:6">
      <c r="B86" s="84"/>
      <c r="C86" s="119"/>
      <c r="D86" s="121" t="str">
        <f t="shared" si="1"/>
        <v xml:space="preserve">  43</v>
      </c>
      <c r="E86" s="118" t="s">
        <v>1052</v>
      </c>
      <c r="F86" s="87">
        <v>52460.34</v>
      </c>
    </row>
    <row r="87" spans="2:6">
      <c r="B87" s="84"/>
      <c r="C87" s="119"/>
      <c r="D87" s="121" t="str">
        <f t="shared" si="1"/>
        <v xml:space="preserve">  44</v>
      </c>
      <c r="E87" s="118" t="s">
        <v>1053</v>
      </c>
      <c r="F87" s="87">
        <v>86584.61</v>
      </c>
    </row>
    <row r="88" spans="2:6">
      <c r="B88" s="84"/>
      <c r="C88" s="119"/>
      <c r="D88" s="121" t="str">
        <f t="shared" si="1"/>
        <v xml:space="preserve">  51</v>
      </c>
      <c r="E88" s="118" t="s">
        <v>1054</v>
      </c>
      <c r="F88" s="87">
        <v>390363.54</v>
      </c>
    </row>
    <row r="89" spans="2:6">
      <c r="B89" s="84"/>
      <c r="C89" s="119"/>
      <c r="D89" s="121" t="str">
        <f t="shared" si="1"/>
        <v xml:space="preserve">  51</v>
      </c>
      <c r="E89" s="118" t="s">
        <v>1055</v>
      </c>
      <c r="F89" s="87">
        <v>1085750.0900000001</v>
      </c>
    </row>
    <row r="90" spans="2:6">
      <c r="B90" s="84"/>
      <c r="C90" s="119"/>
      <c r="D90" s="121" t="str">
        <f t="shared" si="1"/>
        <v xml:space="preserve">  51</v>
      </c>
      <c r="E90" s="118" t="s">
        <v>1056</v>
      </c>
      <c r="F90" s="87">
        <v>380704.17</v>
      </c>
    </row>
    <row r="91" spans="2:6">
      <c r="B91" s="84"/>
      <c r="C91" s="119"/>
      <c r="D91" s="121" t="str">
        <f t="shared" si="1"/>
        <v xml:space="preserve">  51</v>
      </c>
      <c r="E91" s="118" t="s">
        <v>1057</v>
      </c>
      <c r="F91" s="87">
        <v>13830.18</v>
      </c>
    </row>
    <row r="92" spans="2:6">
      <c r="B92" s="84"/>
      <c r="C92" s="119"/>
      <c r="D92" s="121" t="str">
        <f t="shared" si="1"/>
        <v xml:space="preserve">  51</v>
      </c>
      <c r="E92" s="118" t="s">
        <v>1058</v>
      </c>
      <c r="F92" s="87">
        <v>114495.13</v>
      </c>
    </row>
    <row r="93" spans="2:6">
      <c r="B93" s="84"/>
      <c r="C93" s="119"/>
      <c r="D93" s="121" t="str">
        <f t="shared" si="1"/>
        <v xml:space="preserve">  51</v>
      </c>
      <c r="E93" s="118" t="s">
        <v>1059</v>
      </c>
      <c r="F93" s="87">
        <v>1229311.79</v>
      </c>
    </row>
    <row r="94" spans="2:6">
      <c r="B94" s="84"/>
      <c r="C94" s="119"/>
      <c r="D94" s="121" t="str">
        <f t="shared" si="1"/>
        <v xml:space="preserve">  61</v>
      </c>
      <c r="E94" s="118" t="s">
        <v>1060</v>
      </c>
      <c r="F94" s="87">
        <v>256404.94</v>
      </c>
    </row>
    <row r="95" spans="2:6">
      <c r="B95" s="84"/>
      <c r="C95" s="119"/>
      <c r="D95" s="121" t="str">
        <f t="shared" si="1"/>
        <v xml:space="preserve">  61</v>
      </c>
      <c r="E95" s="118" t="s">
        <v>1061</v>
      </c>
      <c r="F95" s="87">
        <v>27371.13</v>
      </c>
    </row>
    <row r="96" spans="2:6">
      <c r="B96" s="84"/>
      <c r="C96" s="119"/>
      <c r="D96" s="121" t="str">
        <f t="shared" si="1"/>
        <v xml:space="preserve">  61</v>
      </c>
      <c r="E96" s="118" t="s">
        <v>1062</v>
      </c>
      <c r="F96" s="87">
        <v>1971.26</v>
      </c>
    </row>
    <row r="97" spans="1:6">
      <c r="B97" s="84"/>
      <c r="C97" s="119"/>
      <c r="D97" s="121" t="str">
        <f t="shared" si="1"/>
        <v xml:space="preserve">  61</v>
      </c>
      <c r="E97" s="118" t="s">
        <v>1063</v>
      </c>
      <c r="F97" s="87">
        <v>33797.47</v>
      </c>
    </row>
    <row r="98" spans="1:6">
      <c r="B98" s="84"/>
      <c r="C98" s="119"/>
      <c r="D98" s="121" t="str">
        <f t="shared" si="1"/>
        <v xml:space="preserve">  61</v>
      </c>
      <c r="E98" s="118" t="s">
        <v>1064</v>
      </c>
      <c r="F98" s="87">
        <v>30392.51</v>
      </c>
    </row>
    <row r="99" spans="1:6">
      <c r="B99" s="84"/>
      <c r="C99" s="119"/>
      <c r="D99" s="121" t="str">
        <f t="shared" si="1"/>
        <v xml:space="preserve">  61</v>
      </c>
      <c r="E99" s="118" t="s">
        <v>1065</v>
      </c>
      <c r="F99" s="87">
        <v>179776.32</v>
      </c>
    </row>
    <row r="100" spans="1:6">
      <c r="B100" s="84"/>
      <c r="C100" s="119"/>
      <c r="D100" s="121" t="str">
        <f t="shared" si="1"/>
        <v xml:space="preserve">  61</v>
      </c>
      <c r="E100" s="118" t="s">
        <v>1066</v>
      </c>
      <c r="F100" s="87">
        <v>1293576.02</v>
      </c>
    </row>
    <row r="101" spans="1:6">
      <c r="A101" s="23"/>
      <c r="B101" s="84"/>
      <c r="C101" s="119"/>
      <c r="D101" s="121" t="str">
        <f t="shared" si="1"/>
        <v xml:space="preserve">  61</v>
      </c>
      <c r="E101" s="118" t="s">
        <v>1067</v>
      </c>
      <c r="F101" s="87">
        <v>95869.01</v>
      </c>
    </row>
    <row r="102" spans="1:6">
      <c r="A102" s="23"/>
      <c r="B102" s="84"/>
      <c r="C102" s="119"/>
      <c r="D102" s="121" t="str">
        <f t="shared" si="1"/>
        <v xml:space="preserve">  61</v>
      </c>
      <c r="E102" s="118" t="s">
        <v>1068</v>
      </c>
      <c r="F102" s="87">
        <v>7798.11</v>
      </c>
    </row>
    <row r="103" spans="1:6">
      <c r="B103" s="84"/>
      <c r="C103" s="119"/>
      <c r="D103" s="121" t="str">
        <f t="shared" si="1"/>
        <v xml:space="preserve">  61</v>
      </c>
      <c r="E103" s="118" t="s">
        <v>1069</v>
      </c>
      <c r="F103" s="87">
        <v>22834.34</v>
      </c>
    </row>
    <row r="104" spans="1:6">
      <c r="B104" s="84"/>
      <c r="C104" s="119"/>
      <c r="D104" s="121" t="str">
        <f t="shared" si="1"/>
        <v xml:space="preserve">  61</v>
      </c>
      <c r="E104" s="118" t="s">
        <v>1070</v>
      </c>
      <c r="F104" s="87">
        <v>1775.8</v>
      </c>
    </row>
    <row r="105" spans="1:6">
      <c r="B105" s="84"/>
      <c r="C105" s="119"/>
      <c r="D105" s="121" t="str">
        <f t="shared" si="1"/>
        <v xml:space="preserve">  61</v>
      </c>
      <c r="E105" s="118" t="s">
        <v>1071</v>
      </c>
      <c r="F105" s="87">
        <v>36924.17</v>
      </c>
    </row>
    <row r="106" spans="1:6">
      <c r="B106" s="84"/>
      <c r="C106" s="119"/>
      <c r="D106" s="121" t="str">
        <f t="shared" si="1"/>
        <v xml:space="preserve">  61</v>
      </c>
      <c r="E106" s="118" t="s">
        <v>1072</v>
      </c>
      <c r="F106" s="87">
        <v>985.63</v>
      </c>
    </row>
    <row r="107" spans="1:6">
      <c r="B107" s="123"/>
      <c r="C107" s="124"/>
      <c r="D107" s="125" t="str">
        <f t="shared" si="1"/>
        <v xml:space="preserve">  61</v>
      </c>
      <c r="E107" s="126" t="s">
        <v>1073</v>
      </c>
      <c r="F107" s="127">
        <v>676517.74</v>
      </c>
    </row>
    <row r="108" spans="1:6">
      <c r="B108" s="114"/>
      <c r="C108" s="114"/>
      <c r="D108" s="114"/>
      <c r="E108" s="114"/>
      <c r="F108" s="114"/>
    </row>
    <row r="109" spans="1:6">
      <c r="B109" s="114"/>
      <c r="C109" s="114"/>
      <c r="D109" s="114"/>
      <c r="E109" s="114"/>
      <c r="F109" s="114"/>
    </row>
    <row r="110" spans="1:6">
      <c r="B110" s="33">
        <v>2</v>
      </c>
      <c r="C110" s="34"/>
      <c r="D110" s="34"/>
      <c r="E110" s="102" t="s">
        <v>781</v>
      </c>
      <c r="F110" s="103">
        <f>SUBTOTAL(9,F113)</f>
        <v>15000000</v>
      </c>
    </row>
    <row r="111" spans="1:6">
      <c r="B111" s="295">
        <v>1201018</v>
      </c>
      <c r="C111" s="295"/>
      <c r="D111" s="104"/>
      <c r="E111" s="105" t="s">
        <v>1074</v>
      </c>
      <c r="F111" s="106">
        <f>SUBTOTAL(9,F113)</f>
        <v>15000000</v>
      </c>
    </row>
    <row r="112" spans="1:6">
      <c r="B112" s="107"/>
      <c r="C112" s="108" t="s">
        <v>782</v>
      </c>
      <c r="D112" s="109"/>
      <c r="E112" s="128" t="s">
        <v>783</v>
      </c>
      <c r="F112" s="111">
        <f>SUBTOTAL(9,F113)</f>
        <v>15000000</v>
      </c>
    </row>
    <row r="113" spans="2:6">
      <c r="B113" s="129"/>
      <c r="C113" s="130"/>
      <c r="D113" s="131" t="str">
        <f t="shared" ref="D113" si="2">MID(E113,5,4)</f>
        <v xml:space="preserve">  01</v>
      </c>
      <c r="E113" s="112" t="s">
        <v>784</v>
      </c>
      <c r="F113" s="113">
        <v>15000000</v>
      </c>
    </row>
    <row r="114" spans="2:6">
      <c r="B114" s="114"/>
      <c r="C114" s="114"/>
      <c r="D114" s="114"/>
      <c r="E114" s="114"/>
      <c r="F114" s="114"/>
    </row>
    <row r="115" spans="2:6">
      <c r="B115" s="132"/>
      <c r="C115" s="133"/>
      <c r="D115" s="133"/>
      <c r="E115" s="133"/>
      <c r="F115" s="134"/>
    </row>
    <row r="116" spans="2:6">
      <c r="B116" s="33">
        <v>5</v>
      </c>
      <c r="C116" s="34"/>
      <c r="D116" s="34"/>
      <c r="E116" s="102" t="s">
        <v>785</v>
      </c>
      <c r="F116" s="103">
        <f>SUBTOTAL(9,F117:F133)</f>
        <v>139623479.99000004</v>
      </c>
    </row>
    <row r="117" spans="2:6">
      <c r="B117" s="295">
        <v>1500517</v>
      </c>
      <c r="C117" s="104"/>
      <c r="D117" s="104"/>
      <c r="E117" s="105" t="s">
        <v>1075</v>
      </c>
      <c r="F117" s="135">
        <f>SUBTOTAL(9,F119)</f>
        <v>1500000</v>
      </c>
    </row>
    <row r="118" spans="2:6">
      <c r="B118" s="107"/>
      <c r="C118" s="108" t="s">
        <v>778</v>
      </c>
      <c r="D118" s="109"/>
      <c r="E118" s="110" t="s">
        <v>779</v>
      </c>
      <c r="F118" s="136">
        <f>SUBTOTAL(9,F119)</f>
        <v>1500000</v>
      </c>
    </row>
    <row r="119" spans="2:6">
      <c r="B119" s="137"/>
      <c r="C119" s="138"/>
      <c r="D119" s="131" t="str">
        <f t="shared" ref="D119" si="3">MID(E119,5,4)</f>
        <v xml:space="preserve">  03</v>
      </c>
      <c r="E119" s="112" t="s">
        <v>1076</v>
      </c>
      <c r="F119" s="139">
        <v>1500000</v>
      </c>
    </row>
    <row r="120" spans="2:6">
      <c r="B120" s="114"/>
      <c r="C120" s="114"/>
      <c r="D120" s="114"/>
      <c r="E120" s="114"/>
      <c r="F120" s="114"/>
    </row>
    <row r="121" spans="2:6">
      <c r="B121" s="114"/>
      <c r="C121" s="114"/>
      <c r="D121" s="114"/>
      <c r="E121" s="114"/>
      <c r="F121" s="114"/>
    </row>
    <row r="122" spans="2:6">
      <c r="B122" s="295">
        <v>1500518</v>
      </c>
      <c r="C122" s="104"/>
      <c r="D122" s="104"/>
      <c r="E122" s="105" t="s">
        <v>1077</v>
      </c>
      <c r="F122" s="106">
        <f>SUBTOTAL(9,F124:F133)</f>
        <v>138123479.99000004</v>
      </c>
    </row>
    <row r="123" spans="2:6">
      <c r="B123" s="107"/>
      <c r="C123" s="17" t="s">
        <v>801</v>
      </c>
      <c r="D123" s="140"/>
      <c r="E123" s="141" t="s">
        <v>786</v>
      </c>
      <c r="F123" s="111">
        <f>SUBTOTAL(9,F124:F133)</f>
        <v>138123479.99000004</v>
      </c>
    </row>
    <row r="124" spans="2:6">
      <c r="B124" s="142"/>
      <c r="C124" s="143"/>
      <c r="D124" s="120" t="str">
        <f t="shared" ref="D124:D133" si="4">MID(E124,5,4)</f>
        <v xml:space="preserve">  81</v>
      </c>
      <c r="E124" s="144" t="s">
        <v>787</v>
      </c>
      <c r="F124" s="145">
        <v>89678668.840000004</v>
      </c>
    </row>
    <row r="125" spans="2:6">
      <c r="B125" s="146"/>
      <c r="C125" s="119"/>
      <c r="D125" s="121" t="str">
        <f t="shared" si="4"/>
        <v xml:space="preserve">  81</v>
      </c>
      <c r="E125" s="118" t="s">
        <v>1078</v>
      </c>
      <c r="F125" s="147">
        <v>21841740.879999999</v>
      </c>
    </row>
    <row r="126" spans="2:6">
      <c r="B126" s="146"/>
      <c r="C126" s="119"/>
      <c r="D126" s="121" t="str">
        <f t="shared" si="4"/>
        <v xml:space="preserve">  81</v>
      </c>
      <c r="E126" s="118" t="s">
        <v>1079</v>
      </c>
      <c r="F126" s="147">
        <v>6757418.9199999999</v>
      </c>
    </row>
    <row r="127" spans="2:6">
      <c r="B127" s="146"/>
      <c r="C127" s="119"/>
      <c r="D127" s="121" t="str">
        <f t="shared" si="4"/>
        <v xml:space="preserve">  81</v>
      </c>
      <c r="E127" s="118" t="s">
        <v>1080</v>
      </c>
      <c r="F127" s="147">
        <v>2059467.57</v>
      </c>
    </row>
    <row r="128" spans="2:6">
      <c r="B128" s="146"/>
      <c r="C128" s="119"/>
      <c r="D128" s="121" t="str">
        <f t="shared" si="4"/>
        <v xml:space="preserve">  81</v>
      </c>
      <c r="E128" s="118" t="s">
        <v>1081</v>
      </c>
      <c r="F128" s="147">
        <v>4824685.12</v>
      </c>
    </row>
    <row r="129" spans="2:6">
      <c r="B129" s="148"/>
      <c r="C129" s="122"/>
      <c r="D129" s="121" t="str">
        <f t="shared" si="4"/>
        <v xml:space="preserve">  81</v>
      </c>
      <c r="E129" s="118" t="s">
        <v>1082</v>
      </c>
      <c r="F129" s="147">
        <v>10386316.460000001</v>
      </c>
    </row>
    <row r="130" spans="2:6">
      <c r="B130" s="146"/>
      <c r="C130" s="119"/>
      <c r="D130" s="121" t="str">
        <f t="shared" si="4"/>
        <v xml:space="preserve">  81</v>
      </c>
      <c r="E130" s="118" t="s">
        <v>1083</v>
      </c>
      <c r="F130" s="147">
        <v>36057.019999999997</v>
      </c>
    </row>
    <row r="131" spans="2:6">
      <c r="B131" s="146"/>
      <c r="C131" s="119"/>
      <c r="D131" s="121" t="str">
        <f t="shared" si="4"/>
        <v xml:space="preserve">  81</v>
      </c>
      <c r="E131" s="118" t="s">
        <v>1084</v>
      </c>
      <c r="F131" s="147">
        <v>262080.36</v>
      </c>
    </row>
    <row r="132" spans="2:6">
      <c r="B132" s="146"/>
      <c r="C132" s="119"/>
      <c r="D132" s="121" t="str">
        <f t="shared" si="4"/>
        <v xml:space="preserve">  81</v>
      </c>
      <c r="E132" s="118" t="s">
        <v>1085</v>
      </c>
      <c r="F132" s="147">
        <v>1362569.36</v>
      </c>
    </row>
    <row r="133" spans="2:6">
      <c r="B133" s="123"/>
      <c r="C133" s="124"/>
      <c r="D133" s="125" t="str">
        <f t="shared" si="4"/>
        <v xml:space="preserve">  81</v>
      </c>
      <c r="E133" s="126" t="s">
        <v>1086</v>
      </c>
      <c r="F133" s="149">
        <v>914475.46</v>
      </c>
    </row>
    <row r="134" spans="2:6">
      <c r="B134" s="114"/>
      <c r="C134" s="114"/>
      <c r="D134" s="114"/>
      <c r="E134" s="114"/>
      <c r="F134" s="114"/>
    </row>
    <row r="135" spans="2:6">
      <c r="B135" s="114"/>
      <c r="C135" s="114"/>
      <c r="D135" s="114"/>
      <c r="E135" s="114"/>
      <c r="F135" s="114"/>
    </row>
    <row r="136" spans="2:6">
      <c r="B136" s="33">
        <v>5</v>
      </c>
      <c r="C136" s="34"/>
      <c r="D136" s="34"/>
      <c r="E136" s="102" t="s">
        <v>788</v>
      </c>
      <c r="F136" s="103">
        <f>SUBTOTAL(9,F139:F152)</f>
        <v>173556889.55000001</v>
      </c>
    </row>
    <row r="137" spans="2:6">
      <c r="B137" s="295">
        <v>2510118</v>
      </c>
      <c r="C137" s="104"/>
      <c r="D137" s="104"/>
      <c r="E137" s="150" t="s">
        <v>1087</v>
      </c>
      <c r="F137" s="106">
        <f>SUBTOTAL(9,F139:F141)</f>
        <v>73567652</v>
      </c>
    </row>
    <row r="138" spans="2:6">
      <c r="B138" s="151"/>
      <c r="C138" s="108" t="s">
        <v>789</v>
      </c>
      <c r="D138" s="152"/>
      <c r="E138" s="110" t="s">
        <v>790</v>
      </c>
      <c r="F138" s="111">
        <f>SUBTOTAL(9,F139:F141)</f>
        <v>73567652</v>
      </c>
    </row>
    <row r="139" spans="2:6">
      <c r="B139" s="146"/>
      <c r="C139" s="133"/>
      <c r="D139" s="153">
        <v>82</v>
      </c>
      <c r="E139" s="144" t="s">
        <v>791</v>
      </c>
      <c r="F139" s="154">
        <v>70669652</v>
      </c>
    </row>
    <row r="140" spans="2:6">
      <c r="B140" s="146"/>
      <c r="C140" s="133"/>
      <c r="D140" s="153">
        <v>82</v>
      </c>
      <c r="E140" s="118" t="s">
        <v>1088</v>
      </c>
      <c r="F140" s="87">
        <v>2587500</v>
      </c>
    </row>
    <row r="141" spans="2:6">
      <c r="B141" s="123"/>
      <c r="C141" s="155"/>
      <c r="D141" s="156">
        <v>82</v>
      </c>
      <c r="E141" s="126" t="s">
        <v>1089</v>
      </c>
      <c r="F141" s="127">
        <v>310500</v>
      </c>
    </row>
    <row r="142" spans="2:6">
      <c r="B142" s="114"/>
      <c r="C142" s="114"/>
      <c r="D142" s="114"/>
      <c r="E142" s="114"/>
      <c r="F142" s="114"/>
    </row>
    <row r="143" spans="2:6">
      <c r="B143" s="114"/>
      <c r="C143" s="114"/>
      <c r="D143" s="114"/>
      <c r="E143" s="114"/>
      <c r="F143" s="114"/>
    </row>
    <row r="144" spans="2:6">
      <c r="B144" s="295">
        <v>2510218</v>
      </c>
      <c r="C144" s="104"/>
      <c r="D144" s="104"/>
      <c r="E144" s="150" t="s">
        <v>1090</v>
      </c>
      <c r="F144" s="106">
        <f>SUBTOTAL(9,F146:F147)</f>
        <v>87835126.049999997</v>
      </c>
    </row>
    <row r="145" spans="2:6">
      <c r="B145" s="157"/>
      <c r="C145" s="108" t="s">
        <v>789</v>
      </c>
      <c r="D145" s="158"/>
      <c r="E145" s="110" t="s">
        <v>790</v>
      </c>
      <c r="F145" s="111">
        <f>SUBTOTAL(9,F146:F147)</f>
        <v>87835126.049999997</v>
      </c>
    </row>
    <row r="146" spans="2:6">
      <c r="B146" s="146"/>
      <c r="C146" s="133"/>
      <c r="D146" s="159">
        <v>82</v>
      </c>
      <c r="E146" s="144" t="s">
        <v>792</v>
      </c>
      <c r="F146" s="154">
        <v>87241876.049999997</v>
      </c>
    </row>
    <row r="147" spans="2:6">
      <c r="B147" s="123"/>
      <c r="C147" s="155"/>
      <c r="D147" s="156">
        <v>82</v>
      </c>
      <c r="E147" s="126" t="s">
        <v>1091</v>
      </c>
      <c r="F147" s="127">
        <v>593250</v>
      </c>
    </row>
    <row r="148" spans="2:6">
      <c r="B148" s="114"/>
      <c r="C148" s="114"/>
      <c r="D148" s="114"/>
      <c r="E148" s="114"/>
      <c r="F148" s="114"/>
    </row>
    <row r="149" spans="2:6">
      <c r="B149" s="114"/>
      <c r="C149" s="114"/>
      <c r="D149" s="114"/>
      <c r="E149" s="114"/>
      <c r="F149" s="114"/>
    </row>
    <row r="150" spans="2:6">
      <c r="B150" s="295">
        <v>2520318</v>
      </c>
      <c r="C150" s="104"/>
      <c r="D150" s="104"/>
      <c r="E150" s="160" t="s">
        <v>1092</v>
      </c>
      <c r="F150" s="106">
        <f>SUBTOTAL(9,F152)</f>
        <v>12154111.5</v>
      </c>
    </row>
    <row r="151" spans="2:6">
      <c r="B151" s="157"/>
      <c r="C151" s="108" t="s">
        <v>789</v>
      </c>
      <c r="D151" s="152"/>
      <c r="E151" s="110" t="s">
        <v>790</v>
      </c>
      <c r="F151" s="111">
        <f>SUBTOTAL(9,F152)</f>
        <v>12154111.5</v>
      </c>
    </row>
    <row r="152" spans="2:6">
      <c r="B152" s="92"/>
      <c r="C152" s="93"/>
      <c r="D152" s="156">
        <v>82</v>
      </c>
      <c r="E152" s="112" t="s">
        <v>1093</v>
      </c>
      <c r="F152" s="161">
        <v>12154111.5</v>
      </c>
    </row>
    <row r="153" spans="2:6">
      <c r="B153" s="162"/>
      <c r="C153" s="114"/>
      <c r="D153" s="114"/>
      <c r="E153" s="114"/>
      <c r="F153" s="134"/>
    </row>
    <row r="154" spans="2:6">
      <c r="B154" s="162"/>
      <c r="C154" s="114"/>
      <c r="D154" s="114"/>
      <c r="E154" s="114"/>
      <c r="F154" s="134"/>
    </row>
    <row r="155" spans="2:6">
      <c r="B155" s="33">
        <v>6</v>
      </c>
      <c r="C155" s="34"/>
      <c r="D155" s="34"/>
      <c r="E155" s="102" t="s">
        <v>793</v>
      </c>
      <c r="F155" s="103">
        <f>SUBTOTAL(9,F157:F159)</f>
        <v>69194628.109999999</v>
      </c>
    </row>
    <row r="156" spans="2:6">
      <c r="B156" s="297">
        <v>2610718</v>
      </c>
      <c r="C156" s="104"/>
      <c r="D156" s="163"/>
      <c r="E156" s="160" t="s">
        <v>1094</v>
      </c>
      <c r="F156" s="106">
        <f>SUBTOTAL(9,F157:F159)</f>
        <v>69194628.109999999</v>
      </c>
    </row>
    <row r="157" spans="2:6">
      <c r="B157" s="164"/>
      <c r="C157" s="165" t="s">
        <v>789</v>
      </c>
      <c r="D157" s="158"/>
      <c r="E157" s="141" t="s">
        <v>790</v>
      </c>
      <c r="F157" s="166">
        <f>SUBTOTAL(9,F158:F159)</f>
        <v>69194628.109999999</v>
      </c>
    </row>
    <row r="158" spans="2:6">
      <c r="B158" s="167"/>
      <c r="C158" s="168"/>
      <c r="D158" s="159">
        <v>82</v>
      </c>
      <c r="E158" s="169" t="s">
        <v>1095</v>
      </c>
      <c r="F158" s="170">
        <v>69189628.109999999</v>
      </c>
    </row>
    <row r="159" spans="2:6">
      <c r="B159" s="171"/>
      <c r="C159" s="172"/>
      <c r="D159" s="156">
        <v>82</v>
      </c>
      <c r="E159" s="173" t="s">
        <v>1096</v>
      </c>
      <c r="F159" s="174">
        <v>5000</v>
      </c>
    </row>
    <row r="160" spans="2:6">
      <c r="B160" s="198"/>
      <c r="C160" s="26"/>
      <c r="D160" s="24"/>
      <c r="E160" s="27"/>
      <c r="F160" s="82"/>
    </row>
    <row r="161" spans="2:6">
      <c r="B161" s="198"/>
      <c r="C161" s="26"/>
      <c r="D161" s="24"/>
      <c r="E161" s="27"/>
      <c r="F161" s="82"/>
    </row>
    <row r="162" spans="2:6">
      <c r="B162" s="198"/>
      <c r="C162" s="26"/>
      <c r="D162" s="26"/>
      <c r="E162" s="100"/>
      <c r="F162" s="82"/>
    </row>
    <row r="163" spans="2:6">
      <c r="B163" s="198"/>
      <c r="C163" s="190"/>
      <c r="D163" s="190"/>
      <c r="E163" s="209"/>
      <c r="F163" s="82"/>
    </row>
    <row r="164" spans="2:6">
      <c r="B164" s="198"/>
      <c r="C164" s="26"/>
      <c r="D164" s="26"/>
      <c r="E164" s="27"/>
      <c r="F164" s="82"/>
    </row>
    <row r="165" spans="2:6">
      <c r="B165" s="301"/>
      <c r="C165" s="24"/>
      <c r="D165" s="99"/>
      <c r="E165" s="98"/>
      <c r="F165" s="82"/>
    </row>
    <row r="166" spans="2:6">
      <c r="B166" s="198"/>
      <c r="C166" s="26"/>
      <c r="D166" s="24"/>
      <c r="E166" s="27"/>
      <c r="F166" s="82"/>
    </row>
    <row r="167" spans="2:6">
      <c r="B167" s="198"/>
      <c r="C167" s="26"/>
      <c r="D167" s="24"/>
      <c r="E167" s="27"/>
      <c r="F167" s="82"/>
    </row>
    <row r="168" spans="2:6">
      <c r="B168" s="198"/>
      <c r="C168" s="26"/>
      <c r="D168" s="24"/>
      <c r="E168" s="27"/>
      <c r="F168" s="82"/>
    </row>
    <row r="169" spans="2:6">
      <c r="B169" s="187"/>
      <c r="E169" s="27"/>
      <c r="F169" s="80"/>
    </row>
    <row r="170" spans="2:6">
      <c r="B170" s="187"/>
      <c r="E170" s="25"/>
    </row>
  </sheetData>
  <autoFilter ref="A14:I14"/>
  <mergeCells count="3">
    <mergeCell ref="B2:F2"/>
    <mergeCell ref="B3:F3"/>
    <mergeCell ref="B7:E7"/>
  </mergeCells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workbookViewId="0">
      <selection activeCell="F9" sqref="F9"/>
    </sheetView>
  </sheetViews>
  <sheetFormatPr baseColWidth="10" defaultRowHeight="15"/>
  <cols>
    <col min="1" max="1" width="6.7109375" customWidth="1"/>
    <col min="2" max="2" width="61.28515625" customWidth="1"/>
    <col min="3" max="3" width="25.140625" style="68" customWidth="1"/>
    <col min="4" max="4" width="19.42578125" style="68" customWidth="1"/>
    <col min="5" max="5" width="15.140625" bestFit="1" customWidth="1"/>
    <col min="6" max="6" width="15.140625" style="68" bestFit="1" customWidth="1"/>
    <col min="7" max="7" width="13.5703125" customWidth="1"/>
  </cols>
  <sheetData>
    <row r="1" spans="2:7" ht="15.75">
      <c r="B1" s="35"/>
      <c r="C1" s="36"/>
      <c r="D1" s="36"/>
    </row>
    <row r="2" spans="2:7" ht="15.75">
      <c r="B2" s="35"/>
      <c r="C2" s="36"/>
      <c r="D2" s="36"/>
    </row>
    <row r="3" spans="2:7" ht="15.75">
      <c r="B3" s="35"/>
      <c r="C3" s="37"/>
      <c r="D3" s="36"/>
    </row>
    <row r="4" spans="2:7" ht="15.75">
      <c r="B4" s="38"/>
      <c r="C4" s="37"/>
      <c r="D4" s="36"/>
    </row>
    <row r="5" spans="2:7" ht="15.75">
      <c r="B5" s="38"/>
      <c r="C5" s="37"/>
      <c r="D5" s="36"/>
    </row>
    <row r="6" spans="2:7" ht="15.75">
      <c r="B6" s="327" t="s">
        <v>803</v>
      </c>
      <c r="C6" s="327"/>
      <c r="D6" s="327"/>
    </row>
    <row r="7" spans="2:7" ht="15.75">
      <c r="B7" s="327" t="s">
        <v>819</v>
      </c>
      <c r="C7" s="327"/>
      <c r="D7" s="327"/>
    </row>
    <row r="8" spans="2:7" ht="15.75">
      <c r="B8" s="328" t="s">
        <v>820</v>
      </c>
      <c r="C8" s="328"/>
      <c r="D8" s="328"/>
    </row>
    <row r="9" spans="2:7">
      <c r="B9" s="39" t="s">
        <v>7</v>
      </c>
      <c r="C9" s="56" t="s">
        <v>805</v>
      </c>
      <c r="D9" s="56" t="s">
        <v>806</v>
      </c>
    </row>
    <row r="10" spans="2:7">
      <c r="B10" s="40" t="s">
        <v>807</v>
      </c>
      <c r="C10" s="41"/>
      <c r="D10" s="42">
        <f>C11</f>
        <v>51996526.299999997</v>
      </c>
    </row>
    <row r="11" spans="2:7">
      <c r="B11" s="43" t="s">
        <v>812</v>
      </c>
      <c r="C11" s="57">
        <f>'EGRESOS '!I15</f>
        <v>51996526.299999997</v>
      </c>
      <c r="D11" s="44"/>
      <c r="G11" s="55"/>
    </row>
    <row r="12" spans="2:7">
      <c r="B12" s="45" t="s">
        <v>813</v>
      </c>
      <c r="C12" s="46"/>
      <c r="D12" s="42">
        <f>C13</f>
        <v>138123479.99000001</v>
      </c>
      <c r="G12" s="55"/>
    </row>
    <row r="13" spans="2:7">
      <c r="B13" s="245" t="s">
        <v>987</v>
      </c>
      <c r="C13" s="57">
        <f>'EGRESOS '!I621</f>
        <v>138123479.99000001</v>
      </c>
      <c r="D13" s="44"/>
      <c r="F13" s="78"/>
      <c r="G13" s="55"/>
    </row>
    <row r="14" spans="2:7">
      <c r="B14" s="47" t="s">
        <v>808</v>
      </c>
      <c r="C14" s="46"/>
      <c r="D14" s="42">
        <f>C15</f>
        <v>15000000</v>
      </c>
      <c r="G14" s="55"/>
    </row>
    <row r="15" spans="2:7">
      <c r="B15" s="43" t="s">
        <v>814</v>
      </c>
      <c r="C15" s="48">
        <f>'EGRESOS '!I604</f>
        <v>15000000</v>
      </c>
      <c r="D15" s="44"/>
      <c r="G15" s="55"/>
    </row>
    <row r="16" spans="2:7">
      <c r="B16" s="47" t="s">
        <v>809</v>
      </c>
      <c r="C16" s="46"/>
      <c r="D16" s="42">
        <f>C17+C18</f>
        <v>161402778.05000001</v>
      </c>
      <c r="G16" s="55"/>
    </row>
    <row r="17" spans="2:7">
      <c r="B17" s="43" t="s">
        <v>815</v>
      </c>
      <c r="C17" s="48">
        <f>'EGRESOS '!I1178</f>
        <v>73567652</v>
      </c>
      <c r="D17" s="49"/>
      <c r="G17" s="55"/>
    </row>
    <row r="18" spans="2:7">
      <c r="B18" s="43" t="s">
        <v>816</v>
      </c>
      <c r="C18" s="49">
        <f>'EGRESOS '!I1288</f>
        <v>87835126.049999997</v>
      </c>
      <c r="D18" s="50"/>
      <c r="G18" s="55"/>
    </row>
    <row r="19" spans="2:7">
      <c r="B19" s="47" t="s">
        <v>810</v>
      </c>
      <c r="C19" s="42"/>
      <c r="D19" s="42">
        <f>C20+C21</f>
        <v>81348739.609999999</v>
      </c>
      <c r="G19" s="55"/>
    </row>
    <row r="20" spans="2:7">
      <c r="B20" s="43" t="s">
        <v>817</v>
      </c>
      <c r="C20" s="48">
        <f>'EGRESOS '!I1501</f>
        <v>12154111.5</v>
      </c>
      <c r="D20" s="51"/>
      <c r="G20" s="55"/>
    </row>
    <row r="21" spans="2:7">
      <c r="B21" s="43" t="s">
        <v>818</v>
      </c>
      <c r="C21" s="48">
        <f>'EGRESOS '!I1529</f>
        <v>69194628.109999999</v>
      </c>
      <c r="D21" s="51"/>
      <c r="G21" s="55"/>
    </row>
    <row r="22" spans="2:7">
      <c r="B22" s="47" t="s">
        <v>811</v>
      </c>
      <c r="C22" s="46"/>
      <c r="D22" s="42">
        <f>SUM(C23:C24)</f>
        <v>5000000</v>
      </c>
      <c r="G22" s="55"/>
    </row>
    <row r="23" spans="2:7">
      <c r="B23" s="43" t="s">
        <v>824</v>
      </c>
      <c r="C23" s="48">
        <f>'EGRESOS '!I8</f>
        <v>3500000</v>
      </c>
      <c r="D23" s="44"/>
      <c r="G23" s="55"/>
    </row>
    <row r="24" spans="2:7">
      <c r="B24" s="245" t="s">
        <v>823</v>
      </c>
      <c r="C24" s="48">
        <f>'EGRESOS '!I614</f>
        <v>1500000</v>
      </c>
      <c r="D24" s="44"/>
      <c r="G24" s="55"/>
    </row>
    <row r="25" spans="2:7">
      <c r="B25" s="52"/>
      <c r="C25" s="53"/>
      <c r="D25" s="88"/>
    </row>
    <row r="26" spans="2:7">
      <c r="B26" s="54" t="s">
        <v>819</v>
      </c>
      <c r="C26" s="58"/>
      <c r="D26" s="89">
        <f>SUM(D10:D25)</f>
        <v>452871523.95000005</v>
      </c>
      <c r="E26" s="68"/>
      <c r="G26" s="67"/>
    </row>
  </sheetData>
  <mergeCells count="3"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76"/>
  <sheetViews>
    <sheetView view="pageLayout" zoomScaleNormal="100" workbookViewId="0">
      <selection activeCell="I1" sqref="I1"/>
    </sheetView>
  </sheetViews>
  <sheetFormatPr baseColWidth="10" defaultRowHeight="11.25"/>
  <cols>
    <col min="1" max="1" width="4.85546875" style="190" customWidth="1"/>
    <col min="2" max="2" width="15" style="198" customWidth="1"/>
    <col min="3" max="3" width="15" style="197" customWidth="1"/>
    <col min="4" max="4" width="14.28515625" style="198" customWidth="1"/>
    <col min="5" max="5" width="13.140625" style="198" customWidth="1"/>
    <col min="6" max="6" width="14" style="198" customWidth="1"/>
    <col min="7" max="7" width="13.140625" style="198" customWidth="1"/>
    <col min="8" max="8" width="37" style="190" customWidth="1"/>
    <col min="9" max="9" width="23" style="1" customWidth="1"/>
    <col min="10" max="10" width="13.28515625" style="1" customWidth="1"/>
    <col min="11" max="11" width="16.140625" style="190" customWidth="1"/>
    <col min="12" max="12" width="12" style="190" bestFit="1" customWidth="1"/>
    <col min="13" max="14" width="11.42578125" style="190"/>
    <col min="15" max="15" width="16.5703125" style="190" customWidth="1"/>
    <col min="16" max="16" width="11.42578125" style="190"/>
    <col min="17" max="17" width="10" style="190" customWidth="1"/>
    <col min="18" max="18" width="29.42578125" style="190" customWidth="1"/>
    <col min="19" max="16384" width="11.42578125" style="190"/>
  </cols>
  <sheetData>
    <row r="1" spans="2:12" ht="16.5" customHeight="1">
      <c r="B1" s="187"/>
      <c r="C1" s="188"/>
      <c r="D1" s="187"/>
      <c r="E1" s="187"/>
      <c r="F1" s="187"/>
      <c r="G1" s="187"/>
      <c r="H1" s="326"/>
    </row>
    <row r="2" spans="2:12" ht="15" customHeight="1">
      <c r="B2" s="334" t="s">
        <v>0</v>
      </c>
      <c r="C2" s="334"/>
      <c r="D2" s="334"/>
      <c r="E2" s="334"/>
      <c r="F2" s="334"/>
      <c r="G2" s="334"/>
      <c r="H2" s="334"/>
      <c r="I2" s="334"/>
    </row>
    <row r="3" spans="2:12" ht="15" customHeight="1">
      <c r="B3" s="335" t="s">
        <v>767</v>
      </c>
      <c r="C3" s="335"/>
      <c r="D3" s="335"/>
      <c r="E3" s="335"/>
      <c r="F3" s="335"/>
      <c r="G3" s="335"/>
      <c r="H3" s="335"/>
      <c r="I3" s="335"/>
    </row>
    <row r="4" spans="2:12">
      <c r="B4" s="187"/>
      <c r="C4" s="188"/>
      <c r="D4" s="187"/>
      <c r="E4" s="187"/>
      <c r="F4" s="187"/>
      <c r="G4" s="187"/>
      <c r="H4" s="189"/>
    </row>
    <row r="5" spans="2:12">
      <c r="B5" s="187"/>
      <c r="C5" s="188"/>
      <c r="D5" s="187"/>
      <c r="E5" s="187"/>
      <c r="F5" s="187"/>
      <c r="G5" s="187"/>
      <c r="H5" s="189"/>
    </row>
    <row r="6" spans="2:12" ht="51" customHeight="1">
      <c r="B6" s="186" t="s">
        <v>1</v>
      </c>
      <c r="C6" s="185" t="s">
        <v>2</v>
      </c>
      <c r="D6" s="186" t="s">
        <v>3</v>
      </c>
      <c r="E6" s="185" t="s">
        <v>4</v>
      </c>
      <c r="F6" s="186" t="s">
        <v>5</v>
      </c>
      <c r="G6" s="186" t="s">
        <v>6</v>
      </c>
      <c r="H6" s="316" t="s">
        <v>7</v>
      </c>
      <c r="I6" s="317" t="s">
        <v>766</v>
      </c>
    </row>
    <row r="7" spans="2:12" ht="11.25" customHeight="1">
      <c r="B7" s="336" t="s">
        <v>819</v>
      </c>
      <c r="C7" s="337"/>
      <c r="D7" s="337"/>
      <c r="E7" s="337"/>
      <c r="F7" s="337"/>
      <c r="G7" s="337"/>
      <c r="H7" s="176"/>
      <c r="I7" s="175">
        <f>SUBTOTAL(9,I8:I2176)</f>
        <v>452871523.94999993</v>
      </c>
      <c r="L7" s="2"/>
    </row>
    <row r="8" spans="2:12" ht="11.25" customHeight="1">
      <c r="B8" s="227">
        <v>1100117</v>
      </c>
      <c r="C8" s="228"/>
      <c r="D8" s="227"/>
      <c r="E8" s="227"/>
      <c r="F8" s="227"/>
      <c r="G8" s="227"/>
      <c r="H8" s="318" t="s">
        <v>1101</v>
      </c>
      <c r="I8" s="76">
        <f>SUBTOTAL(9,I9:I12)</f>
        <v>3500000</v>
      </c>
      <c r="L8" s="2"/>
    </row>
    <row r="9" spans="2:12" ht="11.25" customHeight="1">
      <c r="B9" s="191"/>
      <c r="C9" s="192" t="s">
        <v>452</v>
      </c>
      <c r="D9" s="191"/>
      <c r="E9" s="191"/>
      <c r="F9" s="191"/>
      <c r="G9" s="191"/>
      <c r="H9" s="193" t="s">
        <v>453</v>
      </c>
      <c r="I9" s="3">
        <f>SUBTOTAL(9,I12:I12)</f>
        <v>3500000</v>
      </c>
      <c r="L9" s="2"/>
    </row>
    <row r="10" spans="2:12" ht="11.25" customHeight="1">
      <c r="B10" s="191"/>
      <c r="C10" s="192"/>
      <c r="D10" s="191" t="s">
        <v>454</v>
      </c>
      <c r="E10" s="191"/>
      <c r="F10" s="191"/>
      <c r="G10" s="191"/>
      <c r="H10" s="193" t="s">
        <v>455</v>
      </c>
      <c r="I10" s="3">
        <f>SUBTOTAL(9,I11:I12)</f>
        <v>3500000</v>
      </c>
      <c r="L10" s="2"/>
    </row>
    <row r="11" spans="2:12" ht="11.25" customHeight="1">
      <c r="B11" s="191"/>
      <c r="C11" s="192"/>
      <c r="D11" s="191"/>
      <c r="E11" s="195" t="s">
        <v>456</v>
      </c>
      <c r="F11" s="191"/>
      <c r="G11" s="191"/>
      <c r="H11" s="193" t="s">
        <v>264</v>
      </c>
      <c r="I11" s="3">
        <f>SUBTOTAL(9,I12:I12)</f>
        <v>3500000</v>
      </c>
      <c r="L11" s="2"/>
    </row>
    <row r="12" spans="2:12" ht="11.25" customHeight="1">
      <c r="B12" s="253"/>
      <c r="C12" s="221"/>
      <c r="D12" s="240"/>
      <c r="E12" s="220"/>
      <c r="F12" s="249" t="s">
        <v>64</v>
      </c>
      <c r="G12" s="220">
        <v>6141</v>
      </c>
      <c r="H12" s="250" t="s">
        <v>457</v>
      </c>
      <c r="I12" s="6">
        <v>3500000</v>
      </c>
      <c r="L12" s="2"/>
    </row>
    <row r="13" spans="2:12" ht="11.25" customHeight="1">
      <c r="F13" s="225"/>
      <c r="H13" s="207"/>
      <c r="L13" s="2"/>
    </row>
    <row r="14" spans="2:12" ht="11.25" customHeight="1">
      <c r="B14" s="255"/>
      <c r="C14" s="255"/>
      <c r="D14" s="255"/>
      <c r="E14" s="255"/>
      <c r="F14" s="255"/>
      <c r="G14" s="255"/>
      <c r="I14" s="70"/>
      <c r="L14" s="2"/>
    </row>
    <row r="15" spans="2:12">
      <c r="B15" s="278">
        <v>1100118</v>
      </c>
      <c r="C15" s="293"/>
      <c r="D15" s="278"/>
      <c r="E15" s="278"/>
      <c r="F15" s="278"/>
      <c r="G15" s="278"/>
      <c r="H15" s="177" t="s">
        <v>1102</v>
      </c>
      <c r="I15" s="10">
        <f>SUBTOTAL(9,I16:I601)</f>
        <v>51996526.299999997</v>
      </c>
      <c r="K15" s="2"/>
    </row>
    <row r="16" spans="2:12">
      <c r="B16" s="191"/>
      <c r="C16" s="192" t="s">
        <v>8</v>
      </c>
      <c r="D16" s="191"/>
      <c r="E16" s="191"/>
      <c r="F16" s="191"/>
      <c r="G16" s="191"/>
      <c r="H16" s="193" t="s">
        <v>9</v>
      </c>
      <c r="I16" s="3">
        <f>SUBTOTAL(9,I19:I27)</f>
        <v>279866.32</v>
      </c>
    </row>
    <row r="17" spans="2:9">
      <c r="B17" s="191"/>
      <c r="C17" s="192"/>
      <c r="D17" s="194" t="s">
        <v>10</v>
      </c>
      <c r="E17" s="191"/>
      <c r="F17" s="191"/>
      <c r="G17" s="191"/>
      <c r="H17" s="193" t="s">
        <v>11</v>
      </c>
      <c r="I17" s="3">
        <f>SUBTOTAL(9,I19:I27)</f>
        <v>279866.32</v>
      </c>
    </row>
    <row r="18" spans="2:9">
      <c r="B18" s="191"/>
      <c r="C18" s="192"/>
      <c r="D18" s="191"/>
      <c r="E18" s="195" t="s">
        <v>12</v>
      </c>
      <c r="F18" s="191"/>
      <c r="G18" s="191"/>
      <c r="H18" s="193" t="s">
        <v>13</v>
      </c>
      <c r="I18" s="14">
        <f>SUBTOTAL(9,I19:I27)</f>
        <v>279866.32</v>
      </c>
    </row>
    <row r="19" spans="2:9">
      <c r="B19" s="196"/>
      <c r="D19" s="196"/>
      <c r="F19" s="199" t="s">
        <v>14</v>
      </c>
      <c r="G19" s="226" t="s">
        <v>15</v>
      </c>
      <c r="H19" s="200" t="s">
        <v>16</v>
      </c>
      <c r="I19" s="4">
        <f>3551.33+448.67</f>
        <v>4000</v>
      </c>
    </row>
    <row r="20" spans="2:9">
      <c r="B20" s="196"/>
      <c r="D20" s="196"/>
      <c r="F20" s="199" t="s">
        <v>14</v>
      </c>
      <c r="G20" s="226" t="s">
        <v>17</v>
      </c>
      <c r="H20" s="200" t="s">
        <v>18</v>
      </c>
      <c r="I20" s="5">
        <f>7352.99-1352.99</f>
        <v>6000</v>
      </c>
    </row>
    <row r="21" spans="2:9">
      <c r="B21" s="196"/>
      <c r="D21" s="196"/>
      <c r="F21" s="199" t="s">
        <v>14</v>
      </c>
      <c r="G21" s="226" t="s">
        <v>20</v>
      </c>
      <c r="H21" s="200" t="s">
        <v>21</v>
      </c>
      <c r="I21" s="5">
        <f>8700+8800</f>
        <v>17500</v>
      </c>
    </row>
    <row r="22" spans="2:9">
      <c r="B22" s="196"/>
      <c r="D22" s="196"/>
      <c r="F22" s="199" t="s">
        <v>14</v>
      </c>
      <c r="G22" s="226" t="s">
        <v>22</v>
      </c>
      <c r="H22" s="200" t="s">
        <v>23</v>
      </c>
      <c r="I22" s="5">
        <f>50750.52+18903.8</f>
        <v>69654.319999999992</v>
      </c>
    </row>
    <row r="23" spans="2:9">
      <c r="B23" s="196"/>
      <c r="D23" s="196"/>
      <c r="F23" s="199" t="s">
        <v>14</v>
      </c>
      <c r="G23" s="226" t="s">
        <v>24</v>
      </c>
      <c r="H23" s="200" t="s">
        <v>25</v>
      </c>
      <c r="I23" s="5">
        <f>15960-2960</f>
        <v>13000</v>
      </c>
    </row>
    <row r="24" spans="2:9">
      <c r="B24" s="196"/>
      <c r="D24" s="196"/>
      <c r="F24" s="199" t="s">
        <v>14</v>
      </c>
      <c r="G24" s="226" t="s">
        <v>26</v>
      </c>
      <c r="H24" s="200" t="s">
        <v>27</v>
      </c>
      <c r="I24" s="5">
        <f>14300-6800</f>
        <v>7500</v>
      </c>
    </row>
    <row r="25" spans="2:9">
      <c r="B25" s="196"/>
      <c r="D25" s="196"/>
      <c r="F25" s="199" t="s">
        <v>14</v>
      </c>
      <c r="G25" s="226" t="s">
        <v>28</v>
      </c>
      <c r="H25" s="200" t="s">
        <v>29</v>
      </c>
      <c r="I25" s="5">
        <f>147000-47000</f>
        <v>100000</v>
      </c>
    </row>
    <row r="26" spans="2:9">
      <c r="B26" s="196"/>
      <c r="D26" s="196"/>
      <c r="F26" s="199" t="s">
        <v>14</v>
      </c>
      <c r="G26" s="226" t="s">
        <v>30</v>
      </c>
      <c r="H26" s="200" t="s">
        <v>31</v>
      </c>
      <c r="I26" s="5">
        <f>7039.48+4960.52</f>
        <v>12000</v>
      </c>
    </row>
    <row r="27" spans="2:9">
      <c r="B27" s="196"/>
      <c r="D27" s="196"/>
      <c r="F27" s="199" t="s">
        <v>14</v>
      </c>
      <c r="G27" s="226" t="s">
        <v>34</v>
      </c>
      <c r="H27" s="200" t="s">
        <v>35</v>
      </c>
      <c r="I27" s="6">
        <f>16000+9212+25000</f>
        <v>50212</v>
      </c>
    </row>
    <row r="28" spans="2:9">
      <c r="B28" s="191"/>
      <c r="C28" s="192" t="s">
        <v>36</v>
      </c>
      <c r="D28" s="191"/>
      <c r="E28" s="191"/>
      <c r="F28" s="191"/>
      <c r="G28" s="191"/>
      <c r="H28" s="193" t="s">
        <v>37</v>
      </c>
      <c r="I28" s="7">
        <f>SUBTOTAL(9,I31:I101)</f>
        <v>2137272</v>
      </c>
    </row>
    <row r="29" spans="2:9">
      <c r="B29" s="191"/>
      <c r="C29" s="192"/>
      <c r="D29" s="194" t="s">
        <v>38</v>
      </c>
      <c r="E29" s="191"/>
      <c r="F29" s="191"/>
      <c r="G29" s="191"/>
      <c r="H29" s="193" t="s">
        <v>39</v>
      </c>
      <c r="I29" s="3">
        <f>SUBTOTAL(9,I31:I32)</f>
        <v>206000</v>
      </c>
    </row>
    <row r="30" spans="2:9">
      <c r="B30" s="191"/>
      <c r="C30" s="192"/>
      <c r="D30" s="191"/>
      <c r="E30" s="195" t="s">
        <v>12</v>
      </c>
      <c r="F30" s="191"/>
      <c r="G30" s="191"/>
      <c r="H30" s="193" t="s">
        <v>13</v>
      </c>
      <c r="I30" s="14">
        <f>SUBTOTAL(9,I31:I32)</f>
        <v>206000</v>
      </c>
    </row>
    <row r="31" spans="2:9">
      <c r="B31" s="196"/>
      <c r="D31" s="196"/>
      <c r="F31" s="199" t="s">
        <v>14</v>
      </c>
      <c r="G31" s="226" t="s">
        <v>19</v>
      </c>
      <c r="H31" s="319" t="s">
        <v>1098</v>
      </c>
      <c r="I31" s="4">
        <v>1980</v>
      </c>
    </row>
    <row r="32" spans="2:9">
      <c r="B32" s="196"/>
      <c r="D32" s="196"/>
      <c r="F32" s="199" t="s">
        <v>14</v>
      </c>
      <c r="G32" s="226" t="s">
        <v>34</v>
      </c>
      <c r="H32" s="200" t="s">
        <v>35</v>
      </c>
      <c r="I32" s="6">
        <f>198020+6000</f>
        <v>204020</v>
      </c>
    </row>
    <row r="33" spans="2:9">
      <c r="B33" s="191"/>
      <c r="C33" s="192"/>
      <c r="D33" s="194" t="s">
        <v>40</v>
      </c>
      <c r="E33" s="191"/>
      <c r="F33" s="191"/>
      <c r="G33" s="191"/>
      <c r="H33" s="193" t="s">
        <v>41</v>
      </c>
      <c r="I33" s="7">
        <f>SUBTOTAL(9,I35:I41)</f>
        <v>206000</v>
      </c>
    </row>
    <row r="34" spans="2:9">
      <c r="B34" s="191"/>
      <c r="C34" s="192"/>
      <c r="D34" s="191"/>
      <c r="E34" s="195" t="s">
        <v>12</v>
      </c>
      <c r="F34" s="191"/>
      <c r="G34" s="191"/>
      <c r="H34" s="193" t="s">
        <v>13</v>
      </c>
      <c r="I34" s="14">
        <f>SUBTOTAL(9,I35:I41)</f>
        <v>206000</v>
      </c>
    </row>
    <row r="35" spans="2:9">
      <c r="B35" s="196"/>
      <c r="D35" s="196"/>
      <c r="F35" s="199" t="s">
        <v>14</v>
      </c>
      <c r="G35" s="226" t="s">
        <v>19</v>
      </c>
      <c r="H35" s="319" t="s">
        <v>1098</v>
      </c>
      <c r="I35" s="4">
        <v>4585</v>
      </c>
    </row>
    <row r="36" spans="2:9">
      <c r="B36" s="196"/>
      <c r="D36" s="196"/>
      <c r="F36" s="199" t="s">
        <v>14</v>
      </c>
      <c r="G36" s="226" t="s">
        <v>20</v>
      </c>
      <c r="H36" s="200" t="s">
        <v>21</v>
      </c>
      <c r="I36" s="5">
        <v>53980</v>
      </c>
    </row>
    <row r="37" spans="2:9">
      <c r="B37" s="196"/>
      <c r="D37" s="196"/>
      <c r="F37" s="199" t="s">
        <v>14</v>
      </c>
      <c r="G37" s="226" t="s">
        <v>22</v>
      </c>
      <c r="H37" s="200" t="s">
        <v>23</v>
      </c>
      <c r="I37" s="5">
        <v>19434</v>
      </c>
    </row>
    <row r="38" spans="2:9">
      <c r="B38" s="196"/>
      <c r="D38" s="196"/>
      <c r="F38" s="199" t="s">
        <v>14</v>
      </c>
      <c r="G38" s="226" t="s">
        <v>26</v>
      </c>
      <c r="H38" s="200" t="s">
        <v>27</v>
      </c>
      <c r="I38" s="5">
        <v>6000</v>
      </c>
    </row>
    <row r="39" spans="2:9">
      <c r="B39" s="196"/>
      <c r="D39" s="196"/>
      <c r="F39" s="199" t="s">
        <v>14</v>
      </c>
      <c r="G39" s="226" t="s">
        <v>28</v>
      </c>
      <c r="H39" s="200" t="s">
        <v>29</v>
      </c>
      <c r="I39" s="5">
        <v>17630</v>
      </c>
    </row>
    <row r="40" spans="2:9">
      <c r="B40" s="196"/>
      <c r="D40" s="196"/>
      <c r="F40" s="199" t="s">
        <v>14</v>
      </c>
      <c r="G40" s="226" t="s">
        <v>30</v>
      </c>
      <c r="H40" s="200" t="s">
        <v>31</v>
      </c>
      <c r="I40" s="5">
        <v>1556</v>
      </c>
    </row>
    <row r="41" spans="2:9">
      <c r="B41" s="196"/>
      <c r="D41" s="196"/>
      <c r="F41" s="199" t="s">
        <v>14</v>
      </c>
      <c r="G41" s="226" t="s">
        <v>34</v>
      </c>
      <c r="H41" s="200" t="s">
        <v>35</v>
      </c>
      <c r="I41" s="6">
        <f>96815+6000</f>
        <v>102815</v>
      </c>
    </row>
    <row r="42" spans="2:9">
      <c r="B42" s="191"/>
      <c r="C42" s="192"/>
      <c r="D42" s="194" t="s">
        <v>42</v>
      </c>
      <c r="E42" s="191"/>
      <c r="F42" s="191"/>
      <c r="G42" s="191"/>
      <c r="H42" s="193" t="s">
        <v>43</v>
      </c>
      <c r="I42" s="7">
        <f>SUBTOTAL(9,I44:I52)</f>
        <v>206000</v>
      </c>
    </row>
    <row r="43" spans="2:9">
      <c r="B43" s="191"/>
      <c r="C43" s="192"/>
      <c r="D43" s="191"/>
      <c r="E43" s="195" t="s">
        <v>12</v>
      </c>
      <c r="F43" s="191"/>
      <c r="G43" s="191"/>
      <c r="H43" s="193" t="s">
        <v>13</v>
      </c>
      <c r="I43" s="14">
        <f>SUBTOTAL(9,I44:I52)</f>
        <v>206000</v>
      </c>
    </row>
    <row r="44" spans="2:9">
      <c r="B44" s="196"/>
      <c r="D44" s="196"/>
      <c r="F44" s="199" t="s">
        <v>14</v>
      </c>
      <c r="G44" s="226" t="s">
        <v>19</v>
      </c>
      <c r="H44" s="319" t="s">
        <v>1098</v>
      </c>
      <c r="I44" s="4">
        <v>1846</v>
      </c>
    </row>
    <row r="45" spans="2:9">
      <c r="B45" s="196"/>
      <c r="D45" s="196"/>
      <c r="F45" s="199" t="s">
        <v>14</v>
      </c>
      <c r="G45" s="226" t="s">
        <v>20</v>
      </c>
      <c r="H45" s="200" t="s">
        <v>21</v>
      </c>
      <c r="I45" s="5">
        <v>18755</v>
      </c>
    </row>
    <row r="46" spans="2:9">
      <c r="B46" s="196"/>
      <c r="D46" s="196"/>
      <c r="F46" s="199" t="s">
        <v>14</v>
      </c>
      <c r="G46" s="226" t="s">
        <v>22</v>
      </c>
      <c r="H46" s="200" t="s">
        <v>23</v>
      </c>
      <c r="I46" s="5">
        <v>3558</v>
      </c>
    </row>
    <row r="47" spans="2:9">
      <c r="B47" s="196"/>
      <c r="D47" s="196"/>
      <c r="F47" s="199" t="s">
        <v>14</v>
      </c>
      <c r="G47" s="226" t="s">
        <v>24</v>
      </c>
      <c r="H47" s="200" t="s">
        <v>25</v>
      </c>
      <c r="I47" s="5">
        <v>21887</v>
      </c>
    </row>
    <row r="48" spans="2:9">
      <c r="B48" s="196"/>
      <c r="D48" s="196"/>
      <c r="F48" s="199" t="s">
        <v>14</v>
      </c>
      <c r="G48" s="226" t="s">
        <v>26</v>
      </c>
      <c r="H48" s="200" t="s">
        <v>27</v>
      </c>
      <c r="I48" s="5">
        <v>3348</v>
      </c>
    </row>
    <row r="49" spans="2:9">
      <c r="B49" s="196"/>
      <c r="D49" s="196"/>
      <c r="F49" s="199" t="s">
        <v>14</v>
      </c>
      <c r="G49" s="226" t="s">
        <v>28</v>
      </c>
      <c r="H49" s="200" t="s">
        <v>29</v>
      </c>
      <c r="I49" s="5">
        <v>29469</v>
      </c>
    </row>
    <row r="50" spans="2:9">
      <c r="B50" s="196"/>
      <c r="D50" s="196"/>
      <c r="F50" s="199" t="s">
        <v>14</v>
      </c>
      <c r="G50" s="226" t="s">
        <v>30</v>
      </c>
      <c r="H50" s="200" t="s">
        <v>31</v>
      </c>
      <c r="I50" s="5">
        <v>8037</v>
      </c>
    </row>
    <row r="51" spans="2:9">
      <c r="B51" s="196"/>
      <c r="D51" s="196"/>
      <c r="F51" s="199" t="s">
        <v>14</v>
      </c>
      <c r="G51" s="226" t="s">
        <v>32</v>
      </c>
      <c r="H51" s="200" t="s">
        <v>33</v>
      </c>
      <c r="I51" s="5">
        <v>2725</v>
      </c>
    </row>
    <row r="52" spans="2:9">
      <c r="B52" s="196"/>
      <c r="D52" s="196"/>
      <c r="F52" s="199" t="s">
        <v>14</v>
      </c>
      <c r="G52" s="226" t="s">
        <v>34</v>
      </c>
      <c r="H52" s="200" t="s">
        <v>35</v>
      </c>
      <c r="I52" s="6">
        <f>110375+6000</f>
        <v>116375</v>
      </c>
    </row>
    <row r="53" spans="2:9">
      <c r="B53" s="191"/>
      <c r="C53" s="192"/>
      <c r="D53" s="194" t="s">
        <v>44</v>
      </c>
      <c r="E53" s="191"/>
      <c r="F53" s="191"/>
      <c r="G53" s="191"/>
      <c r="H53" s="193" t="s">
        <v>45</v>
      </c>
      <c r="I53" s="7">
        <f>SUBTOTAL(9,I55:I59)</f>
        <v>206000</v>
      </c>
    </row>
    <row r="54" spans="2:9">
      <c r="B54" s="191"/>
      <c r="C54" s="192"/>
      <c r="D54" s="191"/>
      <c r="E54" s="195" t="s">
        <v>12</v>
      </c>
      <c r="F54" s="191"/>
      <c r="G54" s="191"/>
      <c r="H54" s="193" t="s">
        <v>13</v>
      </c>
      <c r="I54" s="14">
        <f>SUBTOTAL(9,I55:I59)</f>
        <v>206000</v>
      </c>
    </row>
    <row r="55" spans="2:9">
      <c r="B55" s="196"/>
      <c r="D55" s="196"/>
      <c r="F55" s="199" t="s">
        <v>14</v>
      </c>
      <c r="G55" s="226" t="s">
        <v>19</v>
      </c>
      <c r="H55" s="319" t="s">
        <v>1098</v>
      </c>
      <c r="I55" s="4">
        <v>10000</v>
      </c>
    </row>
    <row r="56" spans="2:9">
      <c r="B56" s="196"/>
      <c r="D56" s="196"/>
      <c r="F56" s="199" t="s">
        <v>14</v>
      </c>
      <c r="G56" s="226" t="s">
        <v>20</v>
      </c>
      <c r="H56" s="200" t="s">
        <v>21</v>
      </c>
      <c r="I56" s="5">
        <v>244</v>
      </c>
    </row>
    <row r="57" spans="2:9">
      <c r="B57" s="196"/>
      <c r="D57" s="196"/>
      <c r="F57" s="199" t="s">
        <v>14</v>
      </c>
      <c r="G57" s="226" t="s">
        <v>22</v>
      </c>
      <c r="H57" s="200" t="s">
        <v>23</v>
      </c>
      <c r="I57" s="5">
        <v>50400</v>
      </c>
    </row>
    <row r="58" spans="2:9">
      <c r="B58" s="196"/>
      <c r="D58" s="196"/>
      <c r="F58" s="199" t="s">
        <v>14</v>
      </c>
      <c r="G58" s="226" t="s">
        <v>30</v>
      </c>
      <c r="H58" s="200" t="s">
        <v>31</v>
      </c>
      <c r="I58" s="5">
        <v>10000</v>
      </c>
    </row>
    <row r="59" spans="2:9">
      <c r="B59" s="196"/>
      <c r="D59" s="196"/>
      <c r="F59" s="199" t="s">
        <v>14</v>
      </c>
      <c r="G59" s="226" t="s">
        <v>34</v>
      </c>
      <c r="H59" s="200" t="s">
        <v>35</v>
      </c>
      <c r="I59" s="6">
        <f>129356+6000</f>
        <v>135356</v>
      </c>
    </row>
    <row r="60" spans="2:9">
      <c r="B60" s="191"/>
      <c r="C60" s="192"/>
      <c r="D60" s="194" t="s">
        <v>46</v>
      </c>
      <c r="E60" s="191"/>
      <c r="F60" s="191"/>
      <c r="G60" s="191"/>
      <c r="H60" s="193" t="s">
        <v>47</v>
      </c>
      <c r="I60" s="7">
        <f>SUBTOTAL(9,I62:I65)</f>
        <v>206000</v>
      </c>
    </row>
    <row r="61" spans="2:9">
      <c r="B61" s="191"/>
      <c r="C61" s="192"/>
      <c r="D61" s="191"/>
      <c r="E61" s="195" t="s">
        <v>12</v>
      </c>
      <c r="F61" s="191"/>
      <c r="G61" s="191"/>
      <c r="H61" s="193" t="s">
        <v>13</v>
      </c>
      <c r="I61" s="14">
        <f>SUBTOTAL(9,I62:I65)</f>
        <v>206000</v>
      </c>
    </row>
    <row r="62" spans="2:9">
      <c r="B62" s="196"/>
      <c r="D62" s="196"/>
      <c r="F62" s="199" t="s">
        <v>14</v>
      </c>
      <c r="G62" s="226" t="s">
        <v>20</v>
      </c>
      <c r="H62" s="200" t="s">
        <v>21</v>
      </c>
      <c r="I62" s="4">
        <v>5999</v>
      </c>
    </row>
    <row r="63" spans="2:9">
      <c r="B63" s="196"/>
      <c r="D63" s="196"/>
      <c r="F63" s="199" t="s">
        <v>14</v>
      </c>
      <c r="G63" s="226" t="s">
        <v>22</v>
      </c>
      <c r="H63" s="200" t="s">
        <v>23</v>
      </c>
      <c r="I63" s="5">
        <v>84288</v>
      </c>
    </row>
    <row r="64" spans="2:9">
      <c r="B64" s="196"/>
      <c r="D64" s="196"/>
      <c r="F64" s="199" t="s">
        <v>14</v>
      </c>
      <c r="G64" s="226" t="s">
        <v>24</v>
      </c>
      <c r="H64" s="200" t="s">
        <v>25</v>
      </c>
      <c r="I64" s="5">
        <v>16999</v>
      </c>
    </row>
    <row r="65" spans="2:9">
      <c r="B65" s="196"/>
      <c r="D65" s="196"/>
      <c r="F65" s="199" t="s">
        <v>14</v>
      </c>
      <c r="G65" s="226" t="s">
        <v>34</v>
      </c>
      <c r="H65" s="200" t="s">
        <v>35</v>
      </c>
      <c r="I65" s="6">
        <f>92714+6000</f>
        <v>98714</v>
      </c>
    </row>
    <row r="66" spans="2:9">
      <c r="B66" s="191"/>
      <c r="C66" s="192"/>
      <c r="D66" s="194" t="s">
        <v>48</v>
      </c>
      <c r="E66" s="191"/>
      <c r="F66" s="191"/>
      <c r="G66" s="191"/>
      <c r="H66" s="193" t="s">
        <v>49</v>
      </c>
      <c r="I66" s="7">
        <f>SUBTOTAL(9,I68:I75)</f>
        <v>206000</v>
      </c>
    </row>
    <row r="67" spans="2:9">
      <c r="B67" s="191"/>
      <c r="C67" s="192"/>
      <c r="D67" s="191"/>
      <c r="E67" s="195" t="s">
        <v>12</v>
      </c>
      <c r="F67" s="191"/>
      <c r="G67" s="191"/>
      <c r="H67" s="193" t="s">
        <v>13</v>
      </c>
      <c r="I67" s="14">
        <f>SUBTOTAL(9,I68:I75)</f>
        <v>206000</v>
      </c>
    </row>
    <row r="68" spans="2:9">
      <c r="B68" s="196"/>
      <c r="D68" s="196"/>
      <c r="F68" s="199" t="s">
        <v>14</v>
      </c>
      <c r="G68" s="226" t="s">
        <v>19</v>
      </c>
      <c r="H68" s="319" t="s">
        <v>1098</v>
      </c>
      <c r="I68" s="4">
        <v>1929</v>
      </c>
    </row>
    <row r="69" spans="2:9">
      <c r="B69" s="196"/>
      <c r="D69" s="196"/>
      <c r="F69" s="199" t="s">
        <v>14</v>
      </c>
      <c r="G69" s="226" t="s">
        <v>20</v>
      </c>
      <c r="H69" s="200" t="s">
        <v>21</v>
      </c>
      <c r="I69" s="5">
        <v>5513</v>
      </c>
    </row>
    <row r="70" spans="2:9">
      <c r="B70" s="196"/>
      <c r="D70" s="196"/>
      <c r="F70" s="199" t="s">
        <v>14</v>
      </c>
      <c r="G70" s="226" t="s">
        <v>22</v>
      </c>
      <c r="H70" s="200" t="s">
        <v>23</v>
      </c>
      <c r="I70" s="5">
        <v>3994</v>
      </c>
    </row>
    <row r="71" spans="2:9">
      <c r="B71" s="196"/>
      <c r="D71" s="196"/>
      <c r="F71" s="199" t="s">
        <v>14</v>
      </c>
      <c r="G71" s="226" t="s">
        <v>24</v>
      </c>
      <c r="H71" s="200" t="s">
        <v>25</v>
      </c>
      <c r="I71" s="5">
        <v>38000</v>
      </c>
    </row>
    <row r="72" spans="2:9">
      <c r="B72" s="196"/>
      <c r="D72" s="196"/>
      <c r="F72" s="199" t="s">
        <v>14</v>
      </c>
      <c r="G72" s="226" t="s">
        <v>26</v>
      </c>
      <c r="H72" s="200" t="s">
        <v>27</v>
      </c>
      <c r="I72" s="5">
        <v>1000</v>
      </c>
    </row>
    <row r="73" spans="2:9">
      <c r="B73" s="196"/>
      <c r="D73" s="196"/>
      <c r="F73" s="199" t="s">
        <v>14</v>
      </c>
      <c r="G73" s="226" t="s">
        <v>28</v>
      </c>
      <c r="H73" s="200" t="s">
        <v>29</v>
      </c>
      <c r="I73" s="5">
        <v>16265</v>
      </c>
    </row>
    <row r="74" spans="2:9">
      <c r="B74" s="196"/>
      <c r="D74" s="196"/>
      <c r="F74" s="199" t="s">
        <v>14</v>
      </c>
      <c r="G74" s="226" t="s">
        <v>30</v>
      </c>
      <c r="H74" s="200" t="s">
        <v>31</v>
      </c>
      <c r="I74" s="5">
        <v>6300</v>
      </c>
    </row>
    <row r="75" spans="2:9">
      <c r="B75" s="196"/>
      <c r="D75" s="196"/>
      <c r="F75" s="199" t="s">
        <v>14</v>
      </c>
      <c r="G75" s="226" t="s">
        <v>34</v>
      </c>
      <c r="H75" s="200" t="s">
        <v>35</v>
      </c>
      <c r="I75" s="6">
        <f>126999+6000</f>
        <v>132999</v>
      </c>
    </row>
    <row r="76" spans="2:9">
      <c r="B76" s="191"/>
      <c r="C76" s="192"/>
      <c r="D76" s="194" t="s">
        <v>50</v>
      </c>
      <c r="E76" s="191"/>
      <c r="F76" s="191"/>
      <c r="G76" s="191"/>
      <c r="H76" s="193" t="s">
        <v>51</v>
      </c>
      <c r="I76" s="7">
        <f>SUBTOTAL(9,I78:I81)</f>
        <v>206000</v>
      </c>
    </row>
    <row r="77" spans="2:9">
      <c r="B77" s="191"/>
      <c r="C77" s="192"/>
      <c r="D77" s="191"/>
      <c r="E77" s="195" t="s">
        <v>12</v>
      </c>
      <c r="F77" s="191"/>
      <c r="G77" s="191"/>
      <c r="H77" s="193" t="s">
        <v>13</v>
      </c>
      <c r="I77" s="14">
        <f>SUBTOTAL(9,I78:I81)</f>
        <v>206000</v>
      </c>
    </row>
    <row r="78" spans="2:9">
      <c r="B78" s="196"/>
      <c r="D78" s="196"/>
      <c r="F78" s="199" t="s">
        <v>14</v>
      </c>
      <c r="G78" s="226" t="s">
        <v>20</v>
      </c>
      <c r="H78" s="200" t="s">
        <v>21</v>
      </c>
      <c r="I78" s="4">
        <v>140000</v>
      </c>
    </row>
    <row r="79" spans="2:9">
      <c r="B79" s="196"/>
      <c r="D79" s="196"/>
      <c r="F79" s="199" t="s">
        <v>14</v>
      </c>
      <c r="G79" s="226" t="s">
        <v>22</v>
      </c>
      <c r="H79" s="200" t="s">
        <v>23</v>
      </c>
      <c r="I79" s="5">
        <v>20000</v>
      </c>
    </row>
    <row r="80" spans="2:9">
      <c r="B80" s="196"/>
      <c r="D80" s="196"/>
      <c r="F80" s="199" t="s">
        <v>14</v>
      </c>
      <c r="G80" s="226" t="s">
        <v>28</v>
      </c>
      <c r="H80" s="200" t="s">
        <v>29</v>
      </c>
      <c r="I80" s="5">
        <v>30000</v>
      </c>
    </row>
    <row r="81" spans="2:9">
      <c r="B81" s="196"/>
      <c r="D81" s="196"/>
      <c r="F81" s="199" t="s">
        <v>14</v>
      </c>
      <c r="G81" s="226" t="s">
        <v>34</v>
      </c>
      <c r="H81" s="200" t="s">
        <v>35</v>
      </c>
      <c r="I81" s="6">
        <f>10000+6000</f>
        <v>16000</v>
      </c>
    </row>
    <row r="82" spans="2:9">
      <c r="B82" s="191"/>
      <c r="C82" s="192"/>
      <c r="D82" s="194" t="s">
        <v>52</v>
      </c>
      <c r="E82" s="191"/>
      <c r="F82" s="191"/>
      <c r="G82" s="191"/>
      <c r="H82" s="193" t="s">
        <v>53</v>
      </c>
      <c r="I82" s="7">
        <f>SUBTOTAL(9,I84:I86)</f>
        <v>206000</v>
      </c>
    </row>
    <row r="83" spans="2:9">
      <c r="B83" s="191"/>
      <c r="C83" s="192"/>
      <c r="D83" s="191"/>
      <c r="E83" s="195" t="s">
        <v>12</v>
      </c>
      <c r="F83" s="191"/>
      <c r="G83" s="191"/>
      <c r="H83" s="193" t="s">
        <v>13</v>
      </c>
      <c r="I83" s="3">
        <f>SUBTOTAL(9,I84:I86)</f>
        <v>206000</v>
      </c>
    </row>
    <row r="84" spans="2:9">
      <c r="B84" s="196"/>
      <c r="D84" s="196"/>
      <c r="F84" s="199" t="s">
        <v>14</v>
      </c>
      <c r="G84" s="226" t="s">
        <v>26</v>
      </c>
      <c r="H84" s="200" t="s">
        <v>27</v>
      </c>
      <c r="I84" s="5">
        <v>2000</v>
      </c>
    </row>
    <row r="85" spans="2:9">
      <c r="B85" s="196"/>
      <c r="D85" s="196"/>
      <c r="F85" s="199" t="s">
        <v>14</v>
      </c>
      <c r="G85" s="226" t="s">
        <v>28</v>
      </c>
      <c r="H85" s="200" t="s">
        <v>29</v>
      </c>
      <c r="I85" s="5">
        <v>5000</v>
      </c>
    </row>
    <row r="86" spans="2:9">
      <c r="B86" s="196"/>
      <c r="D86" s="196"/>
      <c r="F86" s="199" t="s">
        <v>14</v>
      </c>
      <c r="G86" s="226" t="s">
        <v>34</v>
      </c>
      <c r="H86" s="200" t="s">
        <v>35</v>
      </c>
      <c r="I86" s="6">
        <f>193000+6000</f>
        <v>199000</v>
      </c>
    </row>
    <row r="87" spans="2:9">
      <c r="B87" s="191"/>
      <c r="C87" s="192"/>
      <c r="D87" s="194" t="s">
        <v>54</v>
      </c>
      <c r="E87" s="191"/>
      <c r="F87" s="191"/>
      <c r="G87" s="191"/>
      <c r="H87" s="193" t="s">
        <v>55</v>
      </c>
      <c r="I87" s="7">
        <f>SUBTOTAL(9,I89)</f>
        <v>206000</v>
      </c>
    </row>
    <row r="88" spans="2:9">
      <c r="B88" s="191"/>
      <c r="C88" s="192"/>
      <c r="D88" s="191"/>
      <c r="E88" s="195" t="s">
        <v>12</v>
      </c>
      <c r="F88" s="191"/>
      <c r="G88" s="191"/>
      <c r="H88" s="193" t="s">
        <v>13</v>
      </c>
      <c r="I88" s="14">
        <f>SUBTOTAL(9,I89)</f>
        <v>206000</v>
      </c>
    </row>
    <row r="89" spans="2:9">
      <c r="B89" s="196"/>
      <c r="D89" s="196"/>
      <c r="F89" s="199" t="s">
        <v>14</v>
      </c>
      <c r="G89" s="226" t="s">
        <v>34</v>
      </c>
      <c r="H89" s="200" t="s">
        <v>35</v>
      </c>
      <c r="I89" s="9">
        <f>200000+6000</f>
        <v>206000</v>
      </c>
    </row>
    <row r="90" spans="2:9">
      <c r="B90" s="191"/>
      <c r="C90" s="192"/>
      <c r="D90" s="194" t="s">
        <v>56</v>
      </c>
      <c r="E90" s="191"/>
      <c r="F90" s="191"/>
      <c r="G90" s="191"/>
      <c r="H90" s="193" t="s">
        <v>57</v>
      </c>
      <c r="I90" s="7">
        <f>SUBTOTAL(9,I92)</f>
        <v>206000</v>
      </c>
    </row>
    <row r="91" spans="2:9">
      <c r="B91" s="191"/>
      <c r="C91" s="192"/>
      <c r="D91" s="191"/>
      <c r="E91" s="195" t="s">
        <v>12</v>
      </c>
      <c r="F91" s="191"/>
      <c r="G91" s="191"/>
      <c r="H91" s="193" t="s">
        <v>13</v>
      </c>
      <c r="I91" s="14">
        <f>SUBTOTAL(9,I92)</f>
        <v>206000</v>
      </c>
    </row>
    <row r="92" spans="2:9">
      <c r="B92" s="196"/>
      <c r="D92" s="196"/>
      <c r="F92" s="199" t="s">
        <v>14</v>
      </c>
      <c r="G92" s="226" t="s">
        <v>34</v>
      </c>
      <c r="H92" s="200" t="s">
        <v>35</v>
      </c>
      <c r="I92" s="9">
        <f>200000+6000</f>
        <v>206000</v>
      </c>
    </row>
    <row r="93" spans="2:9">
      <c r="B93" s="191"/>
      <c r="C93" s="192"/>
      <c r="D93" s="194" t="s">
        <v>58</v>
      </c>
      <c r="E93" s="191"/>
      <c r="F93" s="191"/>
      <c r="G93" s="191"/>
      <c r="H93" s="193" t="s">
        <v>59</v>
      </c>
      <c r="I93" s="7">
        <f>SUBTOTAL(9,I95:I101)</f>
        <v>77272</v>
      </c>
    </row>
    <row r="94" spans="2:9">
      <c r="B94" s="191"/>
      <c r="C94" s="192"/>
      <c r="D94" s="191"/>
      <c r="E94" s="195" t="s">
        <v>12</v>
      </c>
      <c r="F94" s="191"/>
      <c r="G94" s="191"/>
      <c r="H94" s="193" t="s">
        <v>13</v>
      </c>
      <c r="I94" s="14">
        <f>SUBTOTAL(9,I95:I101)</f>
        <v>77272</v>
      </c>
    </row>
    <row r="95" spans="2:9">
      <c r="B95" s="196"/>
      <c r="D95" s="196"/>
      <c r="F95" s="199" t="s">
        <v>14</v>
      </c>
      <c r="G95" s="226" t="s">
        <v>15</v>
      </c>
      <c r="H95" s="200" t="s">
        <v>16</v>
      </c>
      <c r="I95" s="4">
        <v>18316</v>
      </c>
    </row>
    <row r="96" spans="2:9">
      <c r="B96" s="196"/>
      <c r="D96" s="196"/>
      <c r="F96" s="199" t="s">
        <v>14</v>
      </c>
      <c r="G96" s="226" t="s">
        <v>17</v>
      </c>
      <c r="H96" s="200" t="s">
        <v>18</v>
      </c>
      <c r="I96" s="5">
        <v>13490</v>
      </c>
    </row>
    <row r="97" spans="2:9">
      <c r="B97" s="196"/>
      <c r="D97" s="196"/>
      <c r="F97" s="199" t="s">
        <v>14</v>
      </c>
      <c r="G97" s="226" t="s">
        <v>60</v>
      </c>
      <c r="H97" s="200" t="s">
        <v>61</v>
      </c>
      <c r="I97" s="5">
        <v>595</v>
      </c>
    </row>
    <row r="98" spans="2:9">
      <c r="B98" s="196"/>
      <c r="D98" s="196"/>
      <c r="F98" s="199" t="s">
        <v>14</v>
      </c>
      <c r="G98" s="226" t="s">
        <v>62</v>
      </c>
      <c r="H98" s="200" t="s">
        <v>63</v>
      </c>
      <c r="I98" s="5">
        <v>19059</v>
      </c>
    </row>
    <row r="99" spans="2:9">
      <c r="B99" s="196"/>
      <c r="D99" s="196"/>
      <c r="F99" s="199" t="s">
        <v>14</v>
      </c>
      <c r="G99" s="226" t="s">
        <v>32</v>
      </c>
      <c r="H99" s="200" t="s">
        <v>33</v>
      </c>
      <c r="I99" s="5">
        <v>6812</v>
      </c>
    </row>
    <row r="100" spans="2:9">
      <c r="B100" s="196"/>
      <c r="D100" s="196"/>
      <c r="F100" s="199" t="s">
        <v>64</v>
      </c>
      <c r="G100" s="226" t="s">
        <v>65</v>
      </c>
      <c r="H100" s="200" t="s">
        <v>66</v>
      </c>
      <c r="I100" s="5">
        <v>7600</v>
      </c>
    </row>
    <row r="101" spans="2:9">
      <c r="B101" s="196"/>
      <c r="D101" s="196"/>
      <c r="F101" s="199" t="s">
        <v>64</v>
      </c>
      <c r="G101" s="226" t="s">
        <v>67</v>
      </c>
      <c r="H101" s="200" t="s">
        <v>68</v>
      </c>
      <c r="I101" s="6">
        <v>11400</v>
      </c>
    </row>
    <row r="102" spans="2:9">
      <c r="B102" s="191"/>
      <c r="C102" s="192" t="s">
        <v>69</v>
      </c>
      <c r="D102" s="191"/>
      <c r="E102" s="191"/>
      <c r="F102" s="191"/>
      <c r="G102" s="191"/>
      <c r="H102" s="193" t="s">
        <v>70</v>
      </c>
      <c r="I102" s="7">
        <f>SUBTOTAL(9,I105:I120)</f>
        <v>1607781</v>
      </c>
    </row>
    <row r="103" spans="2:9">
      <c r="B103" s="191"/>
      <c r="C103" s="192"/>
      <c r="D103" s="194" t="s">
        <v>71</v>
      </c>
      <c r="E103" s="191"/>
      <c r="F103" s="191"/>
      <c r="G103" s="191"/>
      <c r="H103" s="193" t="s">
        <v>72</v>
      </c>
      <c r="I103" s="3">
        <f>SUBTOTAL(9,I105:I120)</f>
        <v>1607781</v>
      </c>
    </row>
    <row r="104" spans="2:9">
      <c r="B104" s="191"/>
      <c r="C104" s="192"/>
      <c r="D104" s="191"/>
      <c r="E104" s="195" t="s">
        <v>73</v>
      </c>
      <c r="F104" s="191"/>
      <c r="G104" s="191"/>
      <c r="H104" s="193" t="s">
        <v>74</v>
      </c>
      <c r="I104" s="14">
        <f>SUBTOTAL(9,I105:I120)</f>
        <v>1607781</v>
      </c>
    </row>
    <row r="105" spans="2:9">
      <c r="B105" s="196"/>
      <c r="D105" s="196"/>
      <c r="F105" s="199" t="s">
        <v>14</v>
      </c>
      <c r="G105" s="226" t="s">
        <v>15</v>
      </c>
      <c r="H105" s="200" t="s">
        <v>16</v>
      </c>
      <c r="I105" s="4">
        <v>20120</v>
      </c>
    </row>
    <row r="106" spans="2:9">
      <c r="B106" s="196"/>
      <c r="D106" s="196"/>
      <c r="F106" s="199" t="s">
        <v>14</v>
      </c>
      <c r="G106" s="226" t="s">
        <v>17</v>
      </c>
      <c r="H106" s="200" t="s">
        <v>18</v>
      </c>
      <c r="I106" s="5">
        <v>23000</v>
      </c>
    </row>
    <row r="107" spans="2:9">
      <c r="B107" s="196"/>
      <c r="D107" s="196"/>
      <c r="F107" s="199" t="s">
        <v>14</v>
      </c>
      <c r="G107" s="226" t="s">
        <v>60</v>
      </c>
      <c r="H107" s="200" t="s">
        <v>61</v>
      </c>
      <c r="I107" s="5">
        <v>21240</v>
      </c>
    </row>
    <row r="108" spans="2:9">
      <c r="B108" s="196"/>
      <c r="D108" s="196"/>
      <c r="F108" s="199" t="s">
        <v>14</v>
      </c>
      <c r="G108" s="226" t="s">
        <v>75</v>
      </c>
      <c r="H108" s="200" t="s">
        <v>76</v>
      </c>
      <c r="I108" s="5">
        <v>6010</v>
      </c>
    </row>
    <row r="109" spans="2:9">
      <c r="B109" s="196"/>
      <c r="D109" s="196"/>
      <c r="F109" s="199" t="s">
        <v>14</v>
      </c>
      <c r="G109" s="226" t="s">
        <v>62</v>
      </c>
      <c r="H109" s="200" t="s">
        <v>63</v>
      </c>
      <c r="I109" s="5">
        <f>107386-47386</f>
        <v>60000</v>
      </c>
    </row>
    <row r="110" spans="2:9">
      <c r="B110" s="196"/>
      <c r="D110" s="196"/>
      <c r="F110" s="199" t="s">
        <v>14</v>
      </c>
      <c r="G110" s="226" t="s">
        <v>19</v>
      </c>
      <c r="H110" s="319" t="s">
        <v>1098</v>
      </c>
      <c r="I110" s="5">
        <f>88008-58008</f>
        <v>30000</v>
      </c>
    </row>
    <row r="111" spans="2:9">
      <c r="B111" s="196"/>
      <c r="D111" s="196"/>
      <c r="F111" s="199" t="s">
        <v>14</v>
      </c>
      <c r="G111" s="226" t="s">
        <v>20</v>
      </c>
      <c r="H111" s="200" t="s">
        <v>21</v>
      </c>
      <c r="I111" s="5">
        <f>20009-19509</f>
        <v>500</v>
      </c>
    </row>
    <row r="112" spans="2:9">
      <c r="B112" s="196"/>
      <c r="D112" s="196"/>
      <c r="F112" s="199" t="s">
        <v>14</v>
      </c>
      <c r="G112" s="226" t="s">
        <v>77</v>
      </c>
      <c r="H112" s="200" t="s">
        <v>78</v>
      </c>
      <c r="I112" s="5">
        <f>2160-1660</f>
        <v>500</v>
      </c>
    </row>
    <row r="113" spans="2:11">
      <c r="B113" s="196"/>
      <c r="D113" s="196"/>
      <c r="F113" s="199" t="s">
        <v>14</v>
      </c>
      <c r="G113" s="226" t="s">
        <v>79</v>
      </c>
      <c r="H113" s="200" t="s">
        <v>80</v>
      </c>
      <c r="I113" s="5">
        <f>575483+167928</f>
        <v>743411</v>
      </c>
    </row>
    <row r="114" spans="2:11">
      <c r="B114" s="196"/>
      <c r="D114" s="196"/>
      <c r="F114" s="199" t="s">
        <v>14</v>
      </c>
      <c r="G114" s="226" t="s">
        <v>81</v>
      </c>
      <c r="H114" s="201" t="s">
        <v>82</v>
      </c>
      <c r="I114" s="5">
        <v>60000</v>
      </c>
    </row>
    <row r="115" spans="2:11">
      <c r="B115" s="196"/>
      <c r="D115" s="196"/>
      <c r="F115" s="199" t="s">
        <v>14</v>
      </c>
      <c r="G115" s="226" t="s">
        <v>28</v>
      </c>
      <c r="H115" s="200" t="s">
        <v>29</v>
      </c>
      <c r="I115" s="5">
        <f>73385-53000-15385</f>
        <v>5000</v>
      </c>
    </row>
    <row r="116" spans="2:11">
      <c r="B116" s="196"/>
      <c r="D116" s="196"/>
      <c r="F116" s="199" t="s">
        <v>14</v>
      </c>
      <c r="G116" s="226" t="s">
        <v>83</v>
      </c>
      <c r="H116" s="200" t="s">
        <v>84</v>
      </c>
      <c r="I116" s="5">
        <v>10000</v>
      </c>
    </row>
    <row r="117" spans="2:11">
      <c r="B117" s="196"/>
      <c r="D117" s="196"/>
      <c r="F117" s="199" t="s">
        <v>14</v>
      </c>
      <c r="G117" s="226" t="s">
        <v>32</v>
      </c>
      <c r="H117" s="200" t="s">
        <v>33</v>
      </c>
      <c r="I117" s="5">
        <f>50000-20000</f>
        <v>30000</v>
      </c>
    </row>
    <row r="118" spans="2:11">
      <c r="B118" s="196"/>
      <c r="D118" s="196"/>
      <c r="F118" s="199" t="s">
        <v>14</v>
      </c>
      <c r="G118" s="226" t="s">
        <v>85</v>
      </c>
      <c r="H118" s="200" t="s">
        <v>86</v>
      </c>
      <c r="I118" s="5">
        <v>15000</v>
      </c>
    </row>
    <row r="119" spans="2:11">
      <c r="B119" s="196"/>
      <c r="D119" s="196"/>
      <c r="F119" s="199" t="s">
        <v>14</v>
      </c>
      <c r="G119" s="226" t="s">
        <v>87</v>
      </c>
      <c r="H119" s="200" t="s">
        <v>88</v>
      </c>
      <c r="I119" s="5">
        <f>12980-5980</f>
        <v>7000</v>
      </c>
    </row>
    <row r="120" spans="2:11" ht="15" customHeight="1">
      <c r="B120" s="196"/>
      <c r="D120" s="196"/>
      <c r="F120" s="199" t="s">
        <v>14</v>
      </c>
      <c r="G120" s="226">
        <v>4415</v>
      </c>
      <c r="H120" s="202" t="s">
        <v>35</v>
      </c>
      <c r="I120" s="6">
        <f>976000-400000</f>
        <v>576000</v>
      </c>
    </row>
    <row r="121" spans="2:11">
      <c r="B121" s="191"/>
      <c r="C121" s="192" t="s">
        <v>89</v>
      </c>
      <c r="D121" s="191"/>
      <c r="E121" s="191"/>
      <c r="F121" s="191"/>
      <c r="G121" s="191"/>
      <c r="H121" s="193" t="s">
        <v>90</v>
      </c>
      <c r="I121" s="7">
        <f>SUBTOTAL(9,I123:I138)</f>
        <v>5462761</v>
      </c>
      <c r="K121" s="2"/>
    </row>
    <row r="122" spans="2:11">
      <c r="B122" s="191"/>
      <c r="C122" s="192"/>
      <c r="D122" s="194" t="s">
        <v>91</v>
      </c>
      <c r="E122" s="191"/>
      <c r="F122" s="191"/>
      <c r="G122" s="191"/>
      <c r="H122" s="193" t="s">
        <v>92</v>
      </c>
      <c r="I122" s="3">
        <f>SUBTOTAL(9,I123:I127)</f>
        <v>4783150</v>
      </c>
    </row>
    <row r="123" spans="2:11">
      <c r="B123" s="191"/>
      <c r="C123" s="192"/>
      <c r="D123" s="194"/>
      <c r="E123" s="191" t="s">
        <v>98</v>
      </c>
      <c r="F123" s="191"/>
      <c r="G123" s="191"/>
      <c r="H123" s="203" t="s">
        <v>99</v>
      </c>
      <c r="I123" s="65">
        <f>SUBTOTAL(9,I124:I127)</f>
        <v>4783150</v>
      </c>
    </row>
    <row r="124" spans="2:11">
      <c r="B124" s="196"/>
      <c r="D124" s="199"/>
      <c r="F124" s="199" t="s">
        <v>14</v>
      </c>
      <c r="G124" s="226" t="s">
        <v>34</v>
      </c>
      <c r="H124" s="200" t="s">
        <v>35</v>
      </c>
      <c r="I124" s="4">
        <f>3238000+773950+100000</f>
        <v>4111950</v>
      </c>
      <c r="J124" s="320"/>
      <c r="K124" s="178"/>
    </row>
    <row r="125" spans="2:11">
      <c r="B125" s="196"/>
      <c r="D125" s="199"/>
      <c r="F125" s="199" t="s">
        <v>14</v>
      </c>
      <c r="G125" s="226" t="s">
        <v>100</v>
      </c>
      <c r="H125" s="319" t="s">
        <v>1100</v>
      </c>
      <c r="I125" s="5">
        <v>415200</v>
      </c>
    </row>
    <row r="126" spans="2:11">
      <c r="B126" s="196"/>
      <c r="D126" s="199"/>
      <c r="F126" s="199" t="s">
        <v>14</v>
      </c>
      <c r="G126" s="226" t="s">
        <v>96</v>
      </c>
      <c r="H126" s="200" t="s">
        <v>97</v>
      </c>
      <c r="I126" s="5">
        <v>100000</v>
      </c>
    </row>
    <row r="127" spans="2:11">
      <c r="B127" s="196"/>
      <c r="D127" s="199"/>
      <c r="F127" s="199" t="s">
        <v>14</v>
      </c>
      <c r="G127" s="226" t="s">
        <v>94</v>
      </c>
      <c r="H127" s="200" t="s">
        <v>95</v>
      </c>
      <c r="I127" s="6">
        <v>156000</v>
      </c>
    </row>
    <row r="128" spans="2:11">
      <c r="B128" s="191"/>
      <c r="C128" s="192"/>
      <c r="D128" s="194" t="s">
        <v>101</v>
      </c>
      <c r="E128" s="191"/>
      <c r="F128" s="191"/>
      <c r="G128" s="191"/>
      <c r="H128" s="193" t="s">
        <v>102</v>
      </c>
      <c r="I128" s="7">
        <f>SUBTOTAL(9,I130:I138)</f>
        <v>679611</v>
      </c>
    </row>
    <row r="129" spans="2:13">
      <c r="B129" s="191"/>
      <c r="C129" s="192"/>
      <c r="D129" s="191"/>
      <c r="E129" s="195" t="s">
        <v>73</v>
      </c>
      <c r="F129" s="191"/>
      <c r="G129" s="191"/>
      <c r="H129" s="193" t="s">
        <v>74</v>
      </c>
      <c r="I129" s="14">
        <f>SUBTOTAL(9,I130:I138)</f>
        <v>679611</v>
      </c>
    </row>
    <row r="130" spans="2:13">
      <c r="B130" s="196"/>
      <c r="D130" s="196"/>
      <c r="F130" s="199" t="s">
        <v>14</v>
      </c>
      <c r="G130" s="226" t="s">
        <v>15</v>
      </c>
      <c r="H130" s="200" t="s">
        <v>16</v>
      </c>
      <c r="I130" s="4">
        <v>20611</v>
      </c>
    </row>
    <row r="131" spans="2:13">
      <c r="B131" s="196"/>
      <c r="D131" s="196"/>
      <c r="F131" s="199" t="s">
        <v>14</v>
      </c>
      <c r="G131" s="226" t="s">
        <v>17</v>
      </c>
      <c r="H131" s="200" t="s">
        <v>18</v>
      </c>
      <c r="I131" s="5">
        <v>30000</v>
      </c>
    </row>
    <row r="132" spans="2:13">
      <c r="B132" s="196"/>
      <c r="D132" s="196"/>
      <c r="F132" s="199" t="s">
        <v>14</v>
      </c>
      <c r="G132" s="226" t="s">
        <v>60</v>
      </c>
      <c r="H132" s="200" t="s">
        <v>61</v>
      </c>
      <c r="I132" s="5">
        <v>1000</v>
      </c>
    </row>
    <row r="133" spans="2:13">
      <c r="B133" s="196"/>
      <c r="D133" s="196"/>
      <c r="F133" s="199" t="s">
        <v>14</v>
      </c>
      <c r="G133" s="226" t="s">
        <v>62</v>
      </c>
      <c r="H133" s="200" t="s">
        <v>63</v>
      </c>
      <c r="I133" s="5">
        <v>5000</v>
      </c>
    </row>
    <row r="134" spans="2:13">
      <c r="B134" s="196"/>
      <c r="D134" s="196"/>
      <c r="F134" s="199" t="s">
        <v>14</v>
      </c>
      <c r="G134" s="226" t="s">
        <v>19</v>
      </c>
      <c r="H134" s="319" t="s">
        <v>1098</v>
      </c>
      <c r="I134" s="5">
        <v>5000</v>
      </c>
    </row>
    <row r="135" spans="2:13">
      <c r="B135" s="196"/>
      <c r="D135" s="196"/>
      <c r="F135" s="199" t="s">
        <v>14</v>
      </c>
      <c r="G135" s="226" t="s">
        <v>105</v>
      </c>
      <c r="H135" s="200" t="s">
        <v>106</v>
      </c>
      <c r="I135" s="5">
        <v>5000</v>
      </c>
    </row>
    <row r="136" spans="2:13">
      <c r="B136" s="196"/>
      <c r="D136" s="196"/>
      <c r="F136" s="199" t="s">
        <v>14</v>
      </c>
      <c r="G136" s="226" t="s">
        <v>107</v>
      </c>
      <c r="H136" s="200" t="s">
        <v>108</v>
      </c>
      <c r="I136" s="5">
        <v>550000</v>
      </c>
    </row>
    <row r="137" spans="2:13">
      <c r="B137" s="196"/>
      <c r="D137" s="196"/>
      <c r="F137" s="199" t="s">
        <v>14</v>
      </c>
      <c r="G137" s="226" t="s">
        <v>109</v>
      </c>
      <c r="H137" s="200" t="s">
        <v>110</v>
      </c>
      <c r="I137" s="5">
        <f>38000</f>
        <v>38000</v>
      </c>
      <c r="J137" s="190"/>
      <c r="K137" s="225"/>
      <c r="L137" s="226"/>
      <c r="M137" s="207"/>
    </row>
    <row r="138" spans="2:13">
      <c r="B138" s="196"/>
      <c r="D138" s="196"/>
      <c r="F138" s="199" t="s">
        <v>64</v>
      </c>
      <c r="G138" s="226" t="s">
        <v>111</v>
      </c>
      <c r="H138" s="200" t="s">
        <v>112</v>
      </c>
      <c r="I138" s="6">
        <v>25000</v>
      </c>
    </row>
    <row r="139" spans="2:13">
      <c r="B139" s="191"/>
      <c r="C139" s="192" t="s">
        <v>113</v>
      </c>
      <c r="D139" s="191"/>
      <c r="E139" s="191"/>
      <c r="F139" s="191"/>
      <c r="G139" s="191"/>
      <c r="H139" s="193" t="s">
        <v>114</v>
      </c>
      <c r="I139" s="7">
        <f>SUBTOTAL(9,I142:I151)</f>
        <v>3282500</v>
      </c>
    </row>
    <row r="140" spans="2:13">
      <c r="B140" s="191"/>
      <c r="C140" s="192"/>
      <c r="D140" s="194" t="s">
        <v>115</v>
      </c>
      <c r="E140" s="191"/>
      <c r="F140" s="191"/>
      <c r="G140" s="191"/>
      <c r="H140" s="193" t="s">
        <v>116</v>
      </c>
      <c r="I140" s="3">
        <f>SUBTOTAL(9,I142:I151)</f>
        <v>3282500</v>
      </c>
    </row>
    <row r="141" spans="2:13">
      <c r="B141" s="191"/>
      <c r="C141" s="192"/>
      <c r="D141" s="191"/>
      <c r="E141" s="195" t="s">
        <v>117</v>
      </c>
      <c r="F141" s="191"/>
      <c r="G141" s="191"/>
      <c r="H141" s="193" t="s">
        <v>118</v>
      </c>
      <c r="I141" s="14">
        <f>SUBTOTAL(9,I142:I151)</f>
        <v>3282500</v>
      </c>
    </row>
    <row r="142" spans="2:13">
      <c r="B142" s="196"/>
      <c r="D142" s="196"/>
      <c r="F142" s="199" t="s">
        <v>14</v>
      </c>
      <c r="G142" s="226" t="s">
        <v>15</v>
      </c>
      <c r="H142" s="200" t="s">
        <v>16</v>
      </c>
      <c r="I142" s="4">
        <v>16000</v>
      </c>
    </row>
    <row r="143" spans="2:13">
      <c r="B143" s="196"/>
      <c r="D143" s="196"/>
      <c r="F143" s="199" t="s">
        <v>14</v>
      </c>
      <c r="G143" s="226" t="s">
        <v>17</v>
      </c>
      <c r="H143" s="200" t="s">
        <v>18</v>
      </c>
      <c r="I143" s="5">
        <v>32000</v>
      </c>
    </row>
    <row r="144" spans="2:13">
      <c r="B144" s="196"/>
      <c r="D144" s="196"/>
      <c r="F144" s="199" t="s">
        <v>14</v>
      </c>
      <c r="G144" s="226" t="s">
        <v>60</v>
      </c>
      <c r="H144" s="200" t="s">
        <v>61</v>
      </c>
      <c r="I144" s="5">
        <v>26000</v>
      </c>
    </row>
    <row r="145" spans="2:11">
      <c r="B145" s="196"/>
      <c r="D145" s="196"/>
      <c r="F145" s="199" t="s">
        <v>14</v>
      </c>
      <c r="G145" s="226" t="s">
        <v>119</v>
      </c>
      <c r="H145" s="200" t="s">
        <v>120</v>
      </c>
      <c r="I145" s="5">
        <f>180000+120000</f>
        <v>300000</v>
      </c>
    </row>
    <row r="146" spans="2:11">
      <c r="B146" s="196"/>
      <c r="D146" s="196"/>
      <c r="F146" s="199" t="s">
        <v>14</v>
      </c>
      <c r="G146" s="226" t="s">
        <v>121</v>
      </c>
      <c r="H146" s="325" t="s">
        <v>1121</v>
      </c>
      <c r="I146" s="5">
        <v>1600000</v>
      </c>
    </row>
    <row r="147" spans="2:11">
      <c r="B147" s="196"/>
      <c r="D147" s="196"/>
      <c r="F147" s="199" t="s">
        <v>14</v>
      </c>
      <c r="G147" s="226" t="s">
        <v>122</v>
      </c>
      <c r="H147" s="200" t="s">
        <v>123</v>
      </c>
      <c r="I147" s="5">
        <v>113000</v>
      </c>
    </row>
    <row r="148" spans="2:11">
      <c r="B148" s="196"/>
      <c r="D148" s="196"/>
      <c r="F148" s="199" t="s">
        <v>14</v>
      </c>
      <c r="G148" s="226" t="s">
        <v>105</v>
      </c>
      <c r="H148" s="200" t="s">
        <v>106</v>
      </c>
      <c r="I148" s="5">
        <v>142500</v>
      </c>
    </row>
    <row r="149" spans="2:11">
      <c r="B149" s="196"/>
      <c r="D149" s="196"/>
      <c r="F149" s="199" t="s">
        <v>14</v>
      </c>
      <c r="G149" s="226" t="s">
        <v>107</v>
      </c>
      <c r="H149" s="200" t="s">
        <v>108</v>
      </c>
      <c r="I149" s="5">
        <f>845000+155000</f>
        <v>1000000</v>
      </c>
    </row>
    <row r="150" spans="2:11">
      <c r="B150" s="196"/>
      <c r="D150" s="196"/>
      <c r="F150" s="199" t="s">
        <v>64</v>
      </c>
      <c r="G150" s="226" t="s">
        <v>111</v>
      </c>
      <c r="H150" s="200" t="s">
        <v>112</v>
      </c>
      <c r="I150" s="5">
        <v>23000</v>
      </c>
    </row>
    <row r="151" spans="2:11">
      <c r="B151" s="196"/>
      <c r="D151" s="196"/>
      <c r="F151" s="199" t="s">
        <v>64</v>
      </c>
      <c r="G151" s="226" t="s">
        <v>124</v>
      </c>
      <c r="H151" s="200" t="s">
        <v>125</v>
      </c>
      <c r="I151" s="6">
        <v>30000</v>
      </c>
    </row>
    <row r="152" spans="2:11">
      <c r="B152" s="191"/>
      <c r="C152" s="192" t="s">
        <v>126</v>
      </c>
      <c r="D152" s="191"/>
      <c r="E152" s="191"/>
      <c r="F152" s="191"/>
      <c r="G152" s="191"/>
      <c r="H152" s="193" t="s">
        <v>127</v>
      </c>
      <c r="I152" s="7">
        <f>SUBTOTAL(9,I155:I166)</f>
        <v>208918</v>
      </c>
      <c r="K152" s="2"/>
    </row>
    <row r="153" spans="2:11">
      <c r="B153" s="191"/>
      <c r="C153" s="192"/>
      <c r="D153" s="194" t="s">
        <v>128</v>
      </c>
      <c r="E153" s="191"/>
      <c r="F153" s="191"/>
      <c r="G153" s="191"/>
      <c r="H153" s="193" t="s">
        <v>129</v>
      </c>
      <c r="I153" s="3">
        <f>SUBTOTAL(9,I155:I166)</f>
        <v>208918</v>
      </c>
    </row>
    <row r="154" spans="2:11">
      <c r="B154" s="191"/>
      <c r="C154" s="192"/>
      <c r="D154" s="191"/>
      <c r="E154" s="195" t="s">
        <v>130</v>
      </c>
      <c r="F154" s="191"/>
      <c r="G154" s="191"/>
      <c r="H154" s="193" t="s">
        <v>131</v>
      </c>
      <c r="I154" s="14">
        <f>SUBTOTAL(9,I155:I166)</f>
        <v>208918</v>
      </c>
    </row>
    <row r="155" spans="2:11">
      <c r="B155" s="196"/>
      <c r="D155" s="196"/>
      <c r="F155" s="199" t="s">
        <v>14</v>
      </c>
      <c r="G155" s="226" t="s">
        <v>15</v>
      </c>
      <c r="H155" s="200" t="s">
        <v>16</v>
      </c>
      <c r="I155" s="4">
        <v>55356</v>
      </c>
    </row>
    <row r="156" spans="2:11">
      <c r="B156" s="196"/>
      <c r="D156" s="196"/>
      <c r="F156" s="199" t="s">
        <v>14</v>
      </c>
      <c r="G156" s="226" t="s">
        <v>17</v>
      </c>
      <c r="H156" s="200" t="s">
        <v>18</v>
      </c>
      <c r="I156" s="5">
        <v>8132</v>
      </c>
    </row>
    <row r="157" spans="2:11">
      <c r="B157" s="196"/>
      <c r="D157" s="196"/>
      <c r="F157" s="199" t="s">
        <v>14</v>
      </c>
      <c r="G157" s="226" t="s">
        <v>60</v>
      </c>
      <c r="H157" s="200" t="s">
        <v>61</v>
      </c>
      <c r="I157" s="5">
        <v>4800</v>
      </c>
    </row>
    <row r="158" spans="2:11">
      <c r="B158" s="196"/>
      <c r="D158" s="196"/>
      <c r="F158" s="199" t="s">
        <v>14</v>
      </c>
      <c r="G158" s="226" t="s">
        <v>75</v>
      </c>
      <c r="H158" s="200" t="s">
        <v>76</v>
      </c>
      <c r="I158" s="5">
        <v>935</v>
      </c>
    </row>
    <row r="159" spans="2:11">
      <c r="B159" s="196"/>
      <c r="D159" s="196"/>
      <c r="F159" s="199" t="s">
        <v>14</v>
      </c>
      <c r="G159" s="226" t="s">
        <v>62</v>
      </c>
      <c r="H159" s="200" t="s">
        <v>63</v>
      </c>
      <c r="I159" s="5">
        <v>6136</v>
      </c>
    </row>
    <row r="160" spans="2:11">
      <c r="B160" s="196"/>
      <c r="D160" s="196"/>
      <c r="F160" s="199" t="s">
        <v>14</v>
      </c>
      <c r="G160" s="226" t="s">
        <v>132</v>
      </c>
      <c r="H160" s="200" t="s">
        <v>133</v>
      </c>
      <c r="I160" s="5">
        <v>1500</v>
      </c>
    </row>
    <row r="161" spans="2:11">
      <c r="B161" s="196"/>
      <c r="D161" s="196"/>
      <c r="F161" s="199" t="s">
        <v>14</v>
      </c>
      <c r="G161" s="226">
        <v>3361</v>
      </c>
      <c r="H161" s="200" t="s">
        <v>134</v>
      </c>
      <c r="I161" s="5">
        <v>20000</v>
      </c>
    </row>
    <row r="162" spans="2:11">
      <c r="B162" s="196"/>
      <c r="D162" s="196"/>
      <c r="F162" s="199" t="s">
        <v>14</v>
      </c>
      <c r="G162" s="226" t="s">
        <v>135</v>
      </c>
      <c r="H162" s="200" t="s">
        <v>136</v>
      </c>
      <c r="I162" s="5">
        <v>500</v>
      </c>
    </row>
    <row r="163" spans="2:11">
      <c r="B163" s="196"/>
      <c r="D163" s="196"/>
      <c r="F163" s="199" t="s">
        <v>14</v>
      </c>
      <c r="G163" s="226" t="s">
        <v>137</v>
      </c>
      <c r="H163" s="200" t="s">
        <v>138</v>
      </c>
      <c r="I163" s="5">
        <v>5653</v>
      </c>
    </row>
    <row r="164" spans="2:11">
      <c r="B164" s="196"/>
      <c r="D164" s="196"/>
      <c r="F164" s="199" t="s">
        <v>14</v>
      </c>
      <c r="G164" s="226" t="s">
        <v>32</v>
      </c>
      <c r="H164" s="200" t="s">
        <v>33</v>
      </c>
      <c r="I164" s="5">
        <v>3474</v>
      </c>
    </row>
    <row r="165" spans="2:11">
      <c r="B165" s="196"/>
      <c r="D165" s="196"/>
      <c r="F165" s="199" t="s">
        <v>14</v>
      </c>
      <c r="G165" s="226" t="s">
        <v>87</v>
      </c>
      <c r="H165" s="200" t="s">
        <v>88</v>
      </c>
      <c r="I165" s="5">
        <v>2432</v>
      </c>
    </row>
    <row r="166" spans="2:11">
      <c r="B166" s="196"/>
      <c r="D166" s="196"/>
      <c r="F166" s="199" t="s">
        <v>14</v>
      </c>
      <c r="G166" s="226">
        <v>3995</v>
      </c>
      <c r="H166" s="319" t="s">
        <v>1099</v>
      </c>
      <c r="I166" s="6">
        <v>100000</v>
      </c>
    </row>
    <row r="167" spans="2:11">
      <c r="B167" s="191"/>
      <c r="C167" s="192" t="s">
        <v>139</v>
      </c>
      <c r="D167" s="191"/>
      <c r="E167" s="191"/>
      <c r="F167" s="191"/>
      <c r="G167" s="191"/>
      <c r="H167" s="193" t="s">
        <v>140</v>
      </c>
      <c r="I167" s="7">
        <f>SUBTOTAL(9,I170:I175)</f>
        <v>62965</v>
      </c>
      <c r="K167" s="2"/>
    </row>
    <row r="168" spans="2:11">
      <c r="B168" s="191"/>
      <c r="C168" s="192"/>
      <c r="D168" s="194" t="s">
        <v>141</v>
      </c>
      <c r="E168" s="191"/>
      <c r="F168" s="191"/>
      <c r="G168" s="191"/>
      <c r="H168" s="193" t="s">
        <v>142</v>
      </c>
      <c r="I168" s="3">
        <f>SUBTOTAL(9,I170:I175)</f>
        <v>62965</v>
      </c>
    </row>
    <row r="169" spans="2:11">
      <c r="B169" s="191"/>
      <c r="C169" s="192"/>
      <c r="D169" s="191"/>
      <c r="E169" s="195" t="s">
        <v>143</v>
      </c>
      <c r="F169" s="191"/>
      <c r="G169" s="191"/>
      <c r="H169" s="193" t="s">
        <v>144</v>
      </c>
      <c r="I169" s="14">
        <f>SUBTOTAL(9,I170:I175)</f>
        <v>62965</v>
      </c>
    </row>
    <row r="170" spans="2:11">
      <c r="B170" s="196"/>
      <c r="D170" s="196"/>
      <c r="F170" s="199" t="s">
        <v>14</v>
      </c>
      <c r="G170" s="226" t="s">
        <v>15</v>
      </c>
      <c r="H170" s="200" t="s">
        <v>16</v>
      </c>
      <c r="I170" s="4">
        <v>7450</v>
      </c>
    </row>
    <row r="171" spans="2:11">
      <c r="B171" s="196"/>
      <c r="D171" s="196"/>
      <c r="F171" s="199" t="s">
        <v>14</v>
      </c>
      <c r="G171" s="226" t="s">
        <v>17</v>
      </c>
      <c r="H171" s="200" t="s">
        <v>18</v>
      </c>
      <c r="I171" s="5">
        <v>13870</v>
      </c>
    </row>
    <row r="172" spans="2:11">
      <c r="B172" s="196"/>
      <c r="D172" s="196"/>
      <c r="F172" s="199" t="s">
        <v>14</v>
      </c>
      <c r="G172" s="226" t="s">
        <v>60</v>
      </c>
      <c r="H172" s="200" t="s">
        <v>61</v>
      </c>
      <c r="I172" s="5">
        <v>26555</v>
      </c>
    </row>
    <row r="173" spans="2:11">
      <c r="B173" s="196"/>
      <c r="D173" s="196"/>
      <c r="F173" s="199" t="s">
        <v>14</v>
      </c>
      <c r="G173" s="226" t="s">
        <v>75</v>
      </c>
      <c r="H173" s="200" t="s">
        <v>76</v>
      </c>
      <c r="I173" s="5">
        <v>285</v>
      </c>
    </row>
    <row r="174" spans="2:11">
      <c r="B174" s="196"/>
      <c r="D174" s="196"/>
      <c r="F174" s="199" t="s">
        <v>14</v>
      </c>
      <c r="G174" s="226" t="s">
        <v>62</v>
      </c>
      <c r="H174" s="200" t="s">
        <v>63</v>
      </c>
      <c r="I174" s="5">
        <v>4005</v>
      </c>
    </row>
    <row r="175" spans="2:11">
      <c r="B175" s="196"/>
      <c r="D175" s="196"/>
      <c r="F175" s="199" t="s">
        <v>64</v>
      </c>
      <c r="G175" s="226" t="s">
        <v>111</v>
      </c>
      <c r="H175" s="200" t="s">
        <v>112</v>
      </c>
      <c r="I175" s="5">
        <v>10800</v>
      </c>
    </row>
    <row r="176" spans="2:11">
      <c r="B176" s="191"/>
      <c r="C176" s="192" t="s">
        <v>145</v>
      </c>
      <c r="D176" s="191"/>
      <c r="E176" s="191"/>
      <c r="F176" s="191"/>
      <c r="G176" s="191"/>
      <c r="H176" s="193" t="s">
        <v>146</v>
      </c>
      <c r="I176" s="3">
        <f>SUBTOTAL(9,I179:I188)</f>
        <v>1326060</v>
      </c>
      <c r="K176" s="2"/>
    </row>
    <row r="177" spans="2:9">
      <c r="B177" s="191"/>
      <c r="C177" s="192"/>
      <c r="D177" s="194" t="s">
        <v>147</v>
      </c>
      <c r="E177" s="191"/>
      <c r="F177" s="191"/>
      <c r="G177" s="191"/>
      <c r="H177" s="193" t="s">
        <v>148</v>
      </c>
      <c r="I177" s="3">
        <f>SUBTOTAL(9,I179:I188)</f>
        <v>1326060</v>
      </c>
    </row>
    <row r="178" spans="2:9">
      <c r="B178" s="191"/>
      <c r="C178" s="192"/>
      <c r="D178" s="191"/>
      <c r="E178" s="195" t="s">
        <v>149</v>
      </c>
      <c r="F178" s="191"/>
      <c r="G178" s="191"/>
      <c r="H178" s="193" t="s">
        <v>150</v>
      </c>
      <c r="I178" s="14">
        <f>SUBTOTAL(9,I179:I188)</f>
        <v>1326060</v>
      </c>
    </row>
    <row r="179" spans="2:9">
      <c r="B179" s="196"/>
      <c r="D179" s="196"/>
      <c r="F179" s="199" t="s">
        <v>14</v>
      </c>
      <c r="G179" s="226" t="s">
        <v>15</v>
      </c>
      <c r="H179" s="200" t="s">
        <v>16</v>
      </c>
      <c r="I179" s="4">
        <v>8670</v>
      </c>
    </row>
    <row r="180" spans="2:9">
      <c r="B180" s="196"/>
      <c r="D180" s="196"/>
      <c r="F180" s="199" t="s">
        <v>14</v>
      </c>
      <c r="G180" s="226" t="s">
        <v>17</v>
      </c>
      <c r="H180" s="200" t="s">
        <v>18</v>
      </c>
      <c r="I180" s="5">
        <v>10560</v>
      </c>
    </row>
    <row r="181" spans="2:9">
      <c r="B181" s="196"/>
      <c r="D181" s="196"/>
      <c r="F181" s="199" t="s">
        <v>14</v>
      </c>
      <c r="G181" s="226" t="s">
        <v>60</v>
      </c>
      <c r="H181" s="200" t="s">
        <v>61</v>
      </c>
      <c r="I181" s="5">
        <v>990</v>
      </c>
    </row>
    <row r="182" spans="2:9">
      <c r="B182" s="196"/>
      <c r="D182" s="196"/>
      <c r="F182" s="199" t="s">
        <v>14</v>
      </c>
      <c r="G182" s="226" t="s">
        <v>62</v>
      </c>
      <c r="H182" s="200" t="s">
        <v>63</v>
      </c>
      <c r="I182" s="5">
        <v>180</v>
      </c>
    </row>
    <row r="183" spans="2:9">
      <c r="B183" s="196"/>
      <c r="D183" s="196"/>
      <c r="F183" s="199" t="s">
        <v>14</v>
      </c>
      <c r="G183" s="226" t="s">
        <v>132</v>
      </c>
      <c r="H183" s="200" t="s">
        <v>133</v>
      </c>
      <c r="I183" s="5">
        <v>2080</v>
      </c>
    </row>
    <row r="184" spans="2:9">
      <c r="B184" s="196"/>
      <c r="D184" s="196"/>
      <c r="F184" s="199" t="s">
        <v>14</v>
      </c>
      <c r="G184" s="226" t="s">
        <v>151</v>
      </c>
      <c r="H184" s="200" t="s">
        <v>152</v>
      </c>
      <c r="I184" s="5">
        <v>462000</v>
      </c>
    </row>
    <row r="185" spans="2:9">
      <c r="B185" s="196"/>
      <c r="D185" s="196"/>
      <c r="F185" s="199" t="s">
        <v>14</v>
      </c>
      <c r="G185" s="226" t="s">
        <v>153</v>
      </c>
      <c r="H185" s="200" t="s">
        <v>134</v>
      </c>
      <c r="I185" s="5">
        <v>270</v>
      </c>
    </row>
    <row r="186" spans="2:9">
      <c r="B186" s="196"/>
      <c r="D186" s="196"/>
      <c r="F186" s="199" t="s">
        <v>14</v>
      </c>
      <c r="G186" s="226" t="s">
        <v>154</v>
      </c>
      <c r="H186" s="200" t="s">
        <v>155</v>
      </c>
      <c r="I186" s="5">
        <v>7000</v>
      </c>
    </row>
    <row r="187" spans="2:9">
      <c r="B187" s="196"/>
      <c r="D187" s="196"/>
      <c r="F187" s="199" t="s">
        <v>14</v>
      </c>
      <c r="G187" s="226" t="s">
        <v>156</v>
      </c>
      <c r="H187" s="200" t="s">
        <v>157</v>
      </c>
      <c r="I187" s="5">
        <f>400000+400000</f>
        <v>800000</v>
      </c>
    </row>
    <row r="188" spans="2:9">
      <c r="B188" s="196"/>
      <c r="D188" s="196"/>
      <c r="F188" s="199" t="s">
        <v>14</v>
      </c>
      <c r="G188" s="226" t="s">
        <v>158</v>
      </c>
      <c r="H188" s="200" t="s">
        <v>159</v>
      </c>
      <c r="I188" s="6">
        <v>34310</v>
      </c>
    </row>
    <row r="189" spans="2:9">
      <c r="B189" s="191"/>
      <c r="C189" s="192" t="s">
        <v>160</v>
      </c>
      <c r="D189" s="191"/>
      <c r="E189" s="191"/>
      <c r="F189" s="191"/>
      <c r="G189" s="191"/>
      <c r="H189" s="193" t="s">
        <v>161</v>
      </c>
      <c r="I189" s="7">
        <f>SUBTOTAL(9,I192:I196)</f>
        <v>6655</v>
      </c>
    </row>
    <row r="190" spans="2:9">
      <c r="B190" s="191"/>
      <c r="C190" s="192"/>
      <c r="D190" s="194" t="s">
        <v>162</v>
      </c>
      <c r="E190" s="191"/>
      <c r="F190" s="191"/>
      <c r="G190" s="191"/>
      <c r="H190" s="193" t="s">
        <v>163</v>
      </c>
      <c r="I190" s="3">
        <f>SUBTOTAL(9,I192:I196)</f>
        <v>6655</v>
      </c>
    </row>
    <row r="191" spans="2:9">
      <c r="B191" s="191"/>
      <c r="C191" s="192"/>
      <c r="D191" s="191"/>
      <c r="E191" s="195" t="s">
        <v>164</v>
      </c>
      <c r="F191" s="191"/>
      <c r="G191" s="191"/>
      <c r="H191" s="193" t="s">
        <v>165</v>
      </c>
      <c r="I191" s="14">
        <f>SUBTOTAL(9,I192:I196)</f>
        <v>6655</v>
      </c>
    </row>
    <row r="192" spans="2:9">
      <c r="B192" s="196"/>
      <c r="D192" s="196"/>
      <c r="F192" s="199" t="s">
        <v>14</v>
      </c>
      <c r="G192" s="226" t="s">
        <v>15</v>
      </c>
      <c r="H192" s="200" t="s">
        <v>16</v>
      </c>
      <c r="I192" s="4">
        <v>1980</v>
      </c>
    </row>
    <row r="193" spans="2:11">
      <c r="B193" s="196"/>
      <c r="D193" s="196"/>
      <c r="F193" s="199" t="s">
        <v>14</v>
      </c>
      <c r="G193" s="226" t="s">
        <v>17</v>
      </c>
      <c r="H193" s="200" t="s">
        <v>18</v>
      </c>
      <c r="I193" s="5">
        <v>3000</v>
      </c>
    </row>
    <row r="194" spans="2:11">
      <c r="B194" s="196"/>
      <c r="D194" s="196"/>
      <c r="F194" s="199" t="s">
        <v>14</v>
      </c>
      <c r="G194" s="226" t="s">
        <v>60</v>
      </c>
      <c r="H194" s="200" t="s">
        <v>61</v>
      </c>
      <c r="I194" s="5">
        <v>800</v>
      </c>
    </row>
    <row r="195" spans="2:11">
      <c r="B195" s="196"/>
      <c r="D195" s="196"/>
      <c r="F195" s="199" t="s">
        <v>14</v>
      </c>
      <c r="G195" s="226" t="s">
        <v>75</v>
      </c>
      <c r="H195" s="200" t="s">
        <v>76</v>
      </c>
      <c r="I195" s="5">
        <v>515</v>
      </c>
    </row>
    <row r="196" spans="2:11">
      <c r="B196" s="196"/>
      <c r="D196" s="196"/>
      <c r="F196" s="199" t="s">
        <v>14</v>
      </c>
      <c r="G196" s="226" t="s">
        <v>62</v>
      </c>
      <c r="H196" s="200" t="s">
        <v>63</v>
      </c>
      <c r="I196" s="6">
        <v>360</v>
      </c>
    </row>
    <row r="197" spans="2:11">
      <c r="B197" s="191"/>
      <c r="C197" s="192" t="s">
        <v>166</v>
      </c>
      <c r="D197" s="191"/>
      <c r="E197" s="191"/>
      <c r="F197" s="191"/>
      <c r="G197" s="191"/>
      <c r="H197" s="193" t="s">
        <v>167</v>
      </c>
      <c r="I197" s="7">
        <f>SUBTOTAL(9,I200:I205)</f>
        <v>17411</v>
      </c>
      <c r="K197" s="2"/>
    </row>
    <row r="198" spans="2:11">
      <c r="B198" s="191"/>
      <c r="C198" s="192"/>
      <c r="D198" s="194" t="s">
        <v>168</v>
      </c>
      <c r="E198" s="191"/>
      <c r="F198" s="191"/>
      <c r="G198" s="191"/>
      <c r="H198" s="193" t="s">
        <v>169</v>
      </c>
      <c r="I198" s="3">
        <f>SUBTOTAL(9,I200:I205)</f>
        <v>17411</v>
      </c>
    </row>
    <row r="199" spans="2:11">
      <c r="B199" s="191"/>
      <c r="C199" s="192"/>
      <c r="D199" s="191"/>
      <c r="E199" s="195" t="s">
        <v>170</v>
      </c>
      <c r="F199" s="191"/>
      <c r="G199" s="191"/>
      <c r="H199" s="193" t="s">
        <v>171</v>
      </c>
      <c r="I199" s="3">
        <f>SUBTOTAL(9,I200:I205)</f>
        <v>17411</v>
      </c>
    </row>
    <row r="200" spans="2:11">
      <c r="B200" s="196"/>
      <c r="D200" s="196"/>
      <c r="F200" s="199" t="s">
        <v>14</v>
      </c>
      <c r="G200" s="226" t="s">
        <v>15</v>
      </c>
      <c r="H200" s="200" t="s">
        <v>16</v>
      </c>
      <c r="I200" s="20">
        <v>6898</v>
      </c>
    </row>
    <row r="201" spans="2:11">
      <c r="B201" s="196"/>
      <c r="D201" s="196"/>
      <c r="F201" s="199" t="s">
        <v>14</v>
      </c>
      <c r="G201" s="226" t="s">
        <v>17</v>
      </c>
      <c r="H201" s="200" t="s">
        <v>18</v>
      </c>
      <c r="I201" s="20">
        <v>3895</v>
      </c>
    </row>
    <row r="202" spans="2:11">
      <c r="B202" s="196"/>
      <c r="D202" s="196"/>
      <c r="F202" s="199" t="s">
        <v>14</v>
      </c>
      <c r="G202" s="226" t="s">
        <v>60</v>
      </c>
      <c r="H202" s="200" t="s">
        <v>61</v>
      </c>
      <c r="I202" s="20">
        <v>1192</v>
      </c>
    </row>
    <row r="203" spans="2:11">
      <c r="B203" s="196"/>
      <c r="D203" s="196"/>
      <c r="F203" s="199" t="s">
        <v>14</v>
      </c>
      <c r="G203" s="226" t="s">
        <v>75</v>
      </c>
      <c r="H203" s="200" t="s">
        <v>76</v>
      </c>
      <c r="I203" s="20">
        <v>1106</v>
      </c>
    </row>
    <row r="204" spans="2:11">
      <c r="B204" s="196"/>
      <c r="D204" s="196"/>
      <c r="F204" s="199" t="s">
        <v>14</v>
      </c>
      <c r="G204" s="226" t="s">
        <v>62</v>
      </c>
      <c r="H204" s="200" t="s">
        <v>63</v>
      </c>
      <c r="I204" s="20">
        <v>3820</v>
      </c>
    </row>
    <row r="205" spans="2:11">
      <c r="B205" s="196"/>
      <c r="D205" s="196"/>
      <c r="F205" s="199" t="s">
        <v>14</v>
      </c>
      <c r="G205" s="226" t="s">
        <v>32</v>
      </c>
      <c r="H205" s="200" t="s">
        <v>33</v>
      </c>
      <c r="I205" s="20">
        <v>500</v>
      </c>
    </row>
    <row r="206" spans="2:11">
      <c r="B206" s="191"/>
      <c r="C206" s="192" t="s">
        <v>172</v>
      </c>
      <c r="D206" s="191"/>
      <c r="E206" s="191"/>
      <c r="F206" s="191"/>
      <c r="G206" s="191"/>
      <c r="H206" s="193" t="s">
        <v>173</v>
      </c>
      <c r="I206" s="3">
        <f>SUBTOTAL(9,I209:I214)</f>
        <v>11018</v>
      </c>
    </row>
    <row r="207" spans="2:11">
      <c r="B207" s="191"/>
      <c r="C207" s="192"/>
      <c r="D207" s="194" t="s">
        <v>174</v>
      </c>
      <c r="E207" s="204"/>
      <c r="F207" s="191"/>
      <c r="G207" s="191"/>
      <c r="H207" s="193" t="s">
        <v>175</v>
      </c>
      <c r="I207" s="3">
        <f>SUBTOTAL(9,I209:I214)</f>
        <v>11018</v>
      </c>
    </row>
    <row r="208" spans="2:11">
      <c r="B208" s="191"/>
      <c r="C208" s="192"/>
      <c r="D208" s="191"/>
      <c r="E208" s="195" t="s">
        <v>176</v>
      </c>
      <c r="F208" s="191"/>
      <c r="G208" s="191"/>
      <c r="H208" s="193" t="s">
        <v>177</v>
      </c>
      <c r="I208" s="14">
        <f>SUBTOTAL(9,I209:I214)</f>
        <v>11018</v>
      </c>
    </row>
    <row r="209" spans="2:11">
      <c r="B209" s="196"/>
      <c r="D209" s="196"/>
      <c r="F209" s="199" t="s">
        <v>14</v>
      </c>
      <c r="G209" s="226" t="s">
        <v>15</v>
      </c>
      <c r="H209" s="200" t="s">
        <v>16</v>
      </c>
      <c r="I209" s="4">
        <v>3456</v>
      </c>
    </row>
    <row r="210" spans="2:11">
      <c r="B210" s="196"/>
      <c r="D210" s="196"/>
      <c r="F210" s="199" t="s">
        <v>14</v>
      </c>
      <c r="G210" s="226" t="s">
        <v>17</v>
      </c>
      <c r="H210" s="200" t="s">
        <v>18</v>
      </c>
      <c r="I210" s="5">
        <v>2728</v>
      </c>
    </row>
    <row r="211" spans="2:11">
      <c r="B211" s="196"/>
      <c r="D211" s="196"/>
      <c r="F211" s="199" t="s">
        <v>14</v>
      </c>
      <c r="G211" s="226" t="s">
        <v>60</v>
      </c>
      <c r="H211" s="200" t="s">
        <v>61</v>
      </c>
      <c r="I211" s="5">
        <v>2584</v>
      </c>
    </row>
    <row r="212" spans="2:11">
      <c r="B212" s="196"/>
      <c r="D212" s="196"/>
      <c r="F212" s="199" t="s">
        <v>14</v>
      </c>
      <c r="G212" s="226" t="s">
        <v>75</v>
      </c>
      <c r="H212" s="200" t="s">
        <v>76</v>
      </c>
      <c r="I212" s="5">
        <v>682</v>
      </c>
    </row>
    <row r="213" spans="2:11">
      <c r="B213" s="196"/>
      <c r="D213" s="196"/>
      <c r="F213" s="199" t="s">
        <v>14</v>
      </c>
      <c r="G213" s="226" t="s">
        <v>62</v>
      </c>
      <c r="H213" s="200" t="s">
        <v>63</v>
      </c>
      <c r="I213" s="5">
        <v>1093</v>
      </c>
    </row>
    <row r="214" spans="2:11">
      <c r="B214" s="196"/>
      <c r="D214" s="196"/>
      <c r="F214" s="199" t="s">
        <v>14</v>
      </c>
      <c r="G214" s="226" t="s">
        <v>132</v>
      </c>
      <c r="H214" s="200" t="s">
        <v>133</v>
      </c>
      <c r="I214" s="6">
        <v>475</v>
      </c>
    </row>
    <row r="215" spans="2:11">
      <c r="B215" s="191"/>
      <c r="C215" s="192" t="s">
        <v>178</v>
      </c>
      <c r="D215" s="191"/>
      <c r="E215" s="191"/>
      <c r="F215" s="191"/>
      <c r="G215" s="191"/>
      <c r="H215" s="193" t="s">
        <v>179</v>
      </c>
      <c r="I215" s="7">
        <f>SUBTOTAL(9,I218:I222)</f>
        <v>3908</v>
      </c>
    </row>
    <row r="216" spans="2:11">
      <c r="B216" s="191"/>
      <c r="C216" s="192"/>
      <c r="D216" s="194" t="s">
        <v>180</v>
      </c>
      <c r="E216" s="191"/>
      <c r="F216" s="191"/>
      <c r="G216" s="191"/>
      <c r="H216" s="193" t="s">
        <v>181</v>
      </c>
      <c r="I216" s="3">
        <f>SUBTOTAL(9,I218:I222)</f>
        <v>3908</v>
      </c>
    </row>
    <row r="217" spans="2:11">
      <c r="B217" s="191"/>
      <c r="C217" s="192"/>
      <c r="D217" s="191"/>
      <c r="E217" s="195" t="s">
        <v>182</v>
      </c>
      <c r="F217" s="191"/>
      <c r="G217" s="191"/>
      <c r="H217" s="193" t="s">
        <v>183</v>
      </c>
      <c r="I217" s="14">
        <f>SUBTOTAL(9,I218:I222)</f>
        <v>3908</v>
      </c>
    </row>
    <row r="218" spans="2:11">
      <c r="B218" s="196"/>
      <c r="D218" s="196"/>
      <c r="F218" s="199" t="s">
        <v>14</v>
      </c>
      <c r="G218" s="226" t="s">
        <v>15</v>
      </c>
      <c r="H218" s="200" t="s">
        <v>16</v>
      </c>
      <c r="I218" s="4">
        <v>1020</v>
      </c>
    </row>
    <row r="219" spans="2:11">
      <c r="B219" s="196"/>
      <c r="D219" s="196"/>
      <c r="F219" s="199" t="s">
        <v>14</v>
      </c>
      <c r="G219" s="226" t="s">
        <v>17</v>
      </c>
      <c r="H219" s="200" t="s">
        <v>18</v>
      </c>
      <c r="I219" s="5">
        <v>1020</v>
      </c>
    </row>
    <row r="220" spans="2:11">
      <c r="B220" s="196"/>
      <c r="D220" s="196"/>
      <c r="F220" s="199" t="s">
        <v>14</v>
      </c>
      <c r="G220" s="226" t="s">
        <v>75</v>
      </c>
      <c r="H220" s="200" t="s">
        <v>76</v>
      </c>
      <c r="I220" s="5">
        <v>454</v>
      </c>
    </row>
    <row r="221" spans="2:11">
      <c r="B221" s="196"/>
      <c r="D221" s="196"/>
      <c r="F221" s="199" t="s">
        <v>14</v>
      </c>
      <c r="G221" s="226" t="s">
        <v>62</v>
      </c>
      <c r="H221" s="200" t="s">
        <v>63</v>
      </c>
      <c r="I221" s="5">
        <v>352</v>
      </c>
    </row>
    <row r="222" spans="2:11">
      <c r="B222" s="196"/>
      <c r="D222" s="196"/>
      <c r="F222" s="199" t="s">
        <v>14</v>
      </c>
      <c r="G222" s="226" t="s">
        <v>184</v>
      </c>
      <c r="H222" s="200" t="s">
        <v>185</v>
      </c>
      <c r="I222" s="6">
        <v>1062</v>
      </c>
    </row>
    <row r="223" spans="2:11">
      <c r="B223" s="191"/>
      <c r="C223" s="192" t="s">
        <v>186</v>
      </c>
      <c r="D223" s="191"/>
      <c r="E223" s="191"/>
      <c r="F223" s="191"/>
      <c r="G223" s="191"/>
      <c r="H223" s="193" t="s">
        <v>187</v>
      </c>
      <c r="I223" s="7">
        <f>SUBTOTAL(9,I226:I243)</f>
        <v>24782119.66</v>
      </c>
      <c r="J223" s="61"/>
      <c r="K223" s="2"/>
    </row>
    <row r="224" spans="2:11">
      <c r="B224" s="191"/>
      <c r="C224" s="192"/>
      <c r="D224" s="194" t="s">
        <v>188</v>
      </c>
      <c r="E224" s="191"/>
      <c r="F224" s="191"/>
      <c r="G224" s="191"/>
      <c r="H224" s="193" t="s">
        <v>189</v>
      </c>
      <c r="I224" s="3">
        <f>SUBTOTAL(9,I226:I243)</f>
        <v>24782119.66</v>
      </c>
    </row>
    <row r="225" spans="2:12">
      <c r="B225" s="191"/>
      <c r="C225" s="192"/>
      <c r="D225" s="191"/>
      <c r="E225" s="195" t="s">
        <v>190</v>
      </c>
      <c r="F225" s="191"/>
      <c r="G225" s="191"/>
      <c r="H225" s="193" t="s">
        <v>191</v>
      </c>
      <c r="I225" s="14">
        <f>SUBTOTAL(9,I226:I243)</f>
        <v>24782119.66</v>
      </c>
    </row>
    <row r="226" spans="2:12">
      <c r="B226" s="196"/>
      <c r="D226" s="196"/>
      <c r="F226" s="199" t="s">
        <v>14</v>
      </c>
      <c r="G226" s="226" t="s">
        <v>15</v>
      </c>
      <c r="H226" s="200" t="s">
        <v>16</v>
      </c>
      <c r="I226" s="4">
        <v>33690.230000000003</v>
      </c>
    </row>
    <row r="227" spans="2:12">
      <c r="B227" s="196"/>
      <c r="D227" s="196"/>
      <c r="F227" s="199" t="s">
        <v>14</v>
      </c>
      <c r="G227" s="226" t="s">
        <v>17</v>
      </c>
      <c r="H227" s="200" t="s">
        <v>18</v>
      </c>
      <c r="I227" s="5">
        <v>72005</v>
      </c>
    </row>
    <row r="228" spans="2:12">
      <c r="B228" s="196"/>
      <c r="D228" s="196"/>
      <c r="F228" s="199" t="s">
        <v>14</v>
      </c>
      <c r="G228" s="226" t="s">
        <v>75</v>
      </c>
      <c r="H228" s="200" t="s">
        <v>76</v>
      </c>
      <c r="I228" s="5">
        <v>28214.69</v>
      </c>
      <c r="K228" s="26"/>
    </row>
    <row r="229" spans="2:12">
      <c r="B229" s="196"/>
      <c r="D229" s="196"/>
      <c r="F229" s="199" t="s">
        <v>14</v>
      </c>
      <c r="G229" s="226" t="s">
        <v>62</v>
      </c>
      <c r="H229" s="200" t="s">
        <v>63</v>
      </c>
      <c r="I229" s="5">
        <v>16648.77</v>
      </c>
    </row>
    <row r="230" spans="2:12">
      <c r="B230" s="196"/>
      <c r="D230" s="196"/>
      <c r="F230" s="199" t="s">
        <v>14</v>
      </c>
      <c r="G230" s="226" t="s">
        <v>192</v>
      </c>
      <c r="H230" s="200" t="s">
        <v>193</v>
      </c>
      <c r="I230" s="5">
        <v>10893375.380000001</v>
      </c>
      <c r="L230" s="2"/>
    </row>
    <row r="231" spans="2:12">
      <c r="B231" s="196"/>
      <c r="D231" s="196"/>
      <c r="F231" s="199" t="s">
        <v>14</v>
      </c>
      <c r="G231" s="226" t="s">
        <v>194</v>
      </c>
      <c r="H231" s="200" t="s">
        <v>195</v>
      </c>
      <c r="I231" s="5">
        <v>19750</v>
      </c>
    </row>
    <row r="232" spans="2:12">
      <c r="B232" s="196"/>
      <c r="D232" s="196"/>
      <c r="F232" s="199" t="s">
        <v>14</v>
      </c>
      <c r="G232" s="226" t="s">
        <v>196</v>
      </c>
      <c r="H232" s="200" t="s">
        <v>197</v>
      </c>
      <c r="I232" s="5">
        <v>72000</v>
      </c>
    </row>
    <row r="233" spans="2:12">
      <c r="B233" s="196"/>
      <c r="D233" s="196"/>
      <c r="F233" s="199" t="s">
        <v>14</v>
      </c>
      <c r="G233" s="226" t="s">
        <v>198</v>
      </c>
      <c r="H233" s="200" t="s">
        <v>199</v>
      </c>
      <c r="I233" s="5">
        <v>100000</v>
      </c>
    </row>
    <row r="234" spans="2:12">
      <c r="B234" s="196"/>
      <c r="D234" s="196"/>
      <c r="F234" s="199" t="s">
        <v>14</v>
      </c>
      <c r="G234" s="226" t="s">
        <v>79</v>
      </c>
      <c r="H234" s="200" t="s">
        <v>80</v>
      </c>
      <c r="I234" s="5">
        <v>428000</v>
      </c>
    </row>
    <row r="235" spans="2:12">
      <c r="B235" s="196"/>
      <c r="D235" s="196"/>
      <c r="F235" s="199" t="s">
        <v>14</v>
      </c>
      <c r="G235" s="226" t="s">
        <v>153</v>
      </c>
      <c r="H235" s="200" t="s">
        <v>134</v>
      </c>
      <c r="I235" s="5">
        <v>15000</v>
      </c>
      <c r="K235" s="1"/>
    </row>
    <row r="236" spans="2:12">
      <c r="B236" s="196"/>
      <c r="D236" s="196"/>
      <c r="F236" s="199" t="s">
        <v>14</v>
      </c>
      <c r="G236" s="226" t="s">
        <v>200</v>
      </c>
      <c r="H236" s="200" t="s">
        <v>201</v>
      </c>
      <c r="I236" s="5">
        <v>151334.9</v>
      </c>
    </row>
    <row r="237" spans="2:12">
      <c r="B237" s="196"/>
      <c r="D237" s="196"/>
      <c r="F237" s="199" t="s">
        <v>14</v>
      </c>
      <c r="G237" s="226" t="s">
        <v>32</v>
      </c>
      <c r="H237" s="200" t="s">
        <v>33</v>
      </c>
      <c r="I237" s="5">
        <v>8360</v>
      </c>
    </row>
    <row r="238" spans="2:12">
      <c r="B238" s="196"/>
      <c r="D238" s="196"/>
      <c r="F238" s="199" t="s">
        <v>14</v>
      </c>
      <c r="G238" s="226" t="s">
        <v>87</v>
      </c>
      <c r="H238" s="200" t="s">
        <v>88</v>
      </c>
      <c r="I238" s="5">
        <v>4090</v>
      </c>
    </row>
    <row r="239" spans="2:12">
      <c r="B239" s="196"/>
      <c r="D239" s="196"/>
      <c r="F239" s="199" t="s">
        <v>14</v>
      </c>
      <c r="G239" s="226" t="s">
        <v>107</v>
      </c>
      <c r="H239" s="200" t="s">
        <v>108</v>
      </c>
      <c r="I239" s="5">
        <v>32194.98</v>
      </c>
    </row>
    <row r="240" spans="2:12">
      <c r="B240" s="196"/>
      <c r="D240" s="196"/>
      <c r="F240" s="199" t="s">
        <v>14</v>
      </c>
      <c r="G240" s="226" t="s">
        <v>158</v>
      </c>
      <c r="H240" s="200" t="s">
        <v>159</v>
      </c>
      <c r="I240" s="5">
        <v>996000</v>
      </c>
      <c r="L240" s="1"/>
    </row>
    <row r="241" spans="2:13">
      <c r="B241" s="196"/>
      <c r="D241" s="196"/>
      <c r="F241" s="205" t="s">
        <v>14</v>
      </c>
      <c r="G241" s="206" t="s">
        <v>202</v>
      </c>
      <c r="H241" s="207" t="s">
        <v>203</v>
      </c>
      <c r="I241" s="5">
        <v>425000</v>
      </c>
    </row>
    <row r="242" spans="2:13">
      <c r="B242" s="196"/>
      <c r="D242" s="196"/>
      <c r="F242" s="199" t="s">
        <v>14</v>
      </c>
      <c r="G242" s="226" t="s">
        <v>205</v>
      </c>
      <c r="H242" s="200" t="s">
        <v>206</v>
      </c>
      <c r="I242" s="5">
        <f>9994800+1015276.2-1676687.49</f>
        <v>9333388.709999999</v>
      </c>
      <c r="M242" s="2"/>
    </row>
    <row r="243" spans="2:13">
      <c r="B243" s="196"/>
      <c r="D243" s="196"/>
      <c r="F243" s="199" t="s">
        <v>14</v>
      </c>
      <c r="G243" s="226" t="s">
        <v>207</v>
      </c>
      <c r="H243" s="200" t="s">
        <v>208</v>
      </c>
      <c r="I243" s="6">
        <v>2153067</v>
      </c>
    </row>
    <row r="244" spans="2:13">
      <c r="B244" s="191"/>
      <c r="C244" s="192" t="s">
        <v>209</v>
      </c>
      <c r="D244" s="191"/>
      <c r="E244" s="191"/>
      <c r="F244" s="191"/>
      <c r="G244" s="191"/>
      <c r="H244" s="193" t="s">
        <v>210</v>
      </c>
      <c r="I244" s="7">
        <f>SUBTOTAL(9,I247:I257)</f>
        <v>719315.99</v>
      </c>
      <c r="J244" s="260"/>
      <c r="K244" s="178"/>
    </row>
    <row r="245" spans="2:13">
      <c r="B245" s="191"/>
      <c r="C245" s="192"/>
      <c r="D245" s="194" t="s">
        <v>211</v>
      </c>
      <c r="E245" s="191"/>
      <c r="F245" s="191"/>
      <c r="G245" s="191"/>
      <c r="H245" s="193" t="s">
        <v>212</v>
      </c>
      <c r="I245" s="3">
        <f>SUBTOTAL(9,I247:I257)</f>
        <v>719315.99</v>
      </c>
    </row>
    <row r="246" spans="2:13">
      <c r="B246" s="191"/>
      <c r="C246" s="192"/>
      <c r="D246" s="191"/>
      <c r="E246" s="195" t="s">
        <v>213</v>
      </c>
      <c r="F246" s="191"/>
      <c r="G246" s="191"/>
      <c r="H246" s="193" t="s">
        <v>214</v>
      </c>
      <c r="I246" s="14">
        <f>SUBTOTAL(9,I247:I257)</f>
        <v>719315.99</v>
      </c>
    </row>
    <row r="247" spans="2:13">
      <c r="B247" s="196"/>
      <c r="D247" s="196"/>
      <c r="F247" s="199" t="s">
        <v>14</v>
      </c>
      <c r="G247" s="226" t="s">
        <v>15</v>
      </c>
      <c r="H247" s="200" t="s">
        <v>16</v>
      </c>
      <c r="I247" s="4">
        <v>147302</v>
      </c>
    </row>
    <row r="248" spans="2:13">
      <c r="B248" s="196"/>
      <c r="D248" s="196"/>
      <c r="F248" s="199" t="s">
        <v>14</v>
      </c>
      <c r="G248" s="226" t="s">
        <v>17</v>
      </c>
      <c r="H248" s="200" t="s">
        <v>18</v>
      </c>
      <c r="I248" s="5">
        <v>104377.99</v>
      </c>
    </row>
    <row r="249" spans="2:13">
      <c r="B249" s="196"/>
      <c r="D249" s="196"/>
      <c r="F249" s="199" t="s">
        <v>14</v>
      </c>
      <c r="G249" s="226" t="s">
        <v>60</v>
      </c>
      <c r="H249" s="200" t="s">
        <v>61</v>
      </c>
      <c r="I249" s="5">
        <v>140000</v>
      </c>
    </row>
    <row r="250" spans="2:13">
      <c r="B250" s="196"/>
      <c r="D250" s="196"/>
      <c r="F250" s="199" t="s">
        <v>14</v>
      </c>
      <c r="G250" s="226" t="s">
        <v>62</v>
      </c>
      <c r="H250" s="200" t="s">
        <v>63</v>
      </c>
      <c r="I250" s="5">
        <v>84996</v>
      </c>
    </row>
    <row r="251" spans="2:13">
      <c r="B251" s="196"/>
      <c r="D251" s="196"/>
      <c r="F251" s="199" t="s">
        <v>14</v>
      </c>
      <c r="G251" s="226" t="s">
        <v>215</v>
      </c>
      <c r="H251" s="200" t="s">
        <v>216</v>
      </c>
      <c r="I251" s="5">
        <v>44000</v>
      </c>
    </row>
    <row r="252" spans="2:13">
      <c r="B252" s="196"/>
      <c r="D252" s="196"/>
      <c r="F252" s="199" t="s">
        <v>14</v>
      </c>
      <c r="G252" s="226" t="s">
        <v>217</v>
      </c>
      <c r="H252" s="200" t="s">
        <v>218</v>
      </c>
      <c r="I252" s="5">
        <v>35000</v>
      </c>
    </row>
    <row r="253" spans="2:13">
      <c r="B253" s="196"/>
      <c r="D253" s="196"/>
      <c r="F253" s="199" t="s">
        <v>14</v>
      </c>
      <c r="G253" s="226" t="s">
        <v>132</v>
      </c>
      <c r="H253" s="200" t="s">
        <v>133</v>
      </c>
      <c r="I253" s="5">
        <v>3475</v>
      </c>
    </row>
    <row r="254" spans="2:13">
      <c r="B254" s="196"/>
      <c r="D254" s="196"/>
      <c r="F254" s="199" t="s">
        <v>14</v>
      </c>
      <c r="G254" s="226" t="s">
        <v>219</v>
      </c>
      <c r="H254" s="200" t="s">
        <v>220</v>
      </c>
      <c r="I254" s="5">
        <v>7315</v>
      </c>
    </row>
    <row r="255" spans="2:13">
      <c r="B255" s="196"/>
      <c r="D255" s="196"/>
      <c r="F255" s="199" t="s">
        <v>64</v>
      </c>
      <c r="G255" s="226" t="s">
        <v>65</v>
      </c>
      <c r="H255" s="200" t="s">
        <v>66</v>
      </c>
      <c r="I255" s="5">
        <v>45000</v>
      </c>
    </row>
    <row r="256" spans="2:13">
      <c r="B256" s="196"/>
      <c r="D256" s="196"/>
      <c r="F256" s="199" t="s">
        <v>64</v>
      </c>
      <c r="G256" s="226" t="s">
        <v>111</v>
      </c>
      <c r="H256" s="200" t="s">
        <v>112</v>
      </c>
      <c r="I256" s="5">
        <f>105000-20000</f>
        <v>85000</v>
      </c>
    </row>
    <row r="257" spans="2:11">
      <c r="B257" s="196"/>
      <c r="D257" s="196"/>
      <c r="F257" s="199" t="s">
        <v>64</v>
      </c>
      <c r="G257" s="226" t="s">
        <v>221</v>
      </c>
      <c r="H257" s="200" t="s">
        <v>222</v>
      </c>
      <c r="I257" s="6">
        <f>2850+20000</f>
        <v>22850</v>
      </c>
    </row>
    <row r="258" spans="2:11">
      <c r="B258" s="191"/>
      <c r="C258" s="192" t="s">
        <v>223</v>
      </c>
      <c r="D258" s="191"/>
      <c r="E258" s="191"/>
      <c r="F258" s="191"/>
      <c r="G258" s="191"/>
      <c r="H258" s="193" t="s">
        <v>224</v>
      </c>
      <c r="I258" s="7">
        <f>SUBTOTAL(9,I261:I266)</f>
        <v>122570</v>
      </c>
      <c r="J258" s="260"/>
      <c r="K258" s="63"/>
    </row>
    <row r="259" spans="2:11">
      <c r="B259" s="191"/>
      <c r="C259" s="192"/>
      <c r="D259" s="194" t="s">
        <v>225</v>
      </c>
      <c r="E259" s="191"/>
      <c r="F259" s="191"/>
      <c r="G259" s="191"/>
      <c r="H259" s="193" t="s">
        <v>226</v>
      </c>
      <c r="I259" s="3">
        <f>SUBTOTAL(9,I261:I266)</f>
        <v>122570</v>
      </c>
    </row>
    <row r="260" spans="2:11">
      <c r="B260" s="191"/>
      <c r="C260" s="192"/>
      <c r="D260" s="191"/>
      <c r="E260" s="195" t="s">
        <v>213</v>
      </c>
      <c r="F260" s="191"/>
      <c r="G260" s="191"/>
      <c r="H260" s="193" t="s">
        <v>214</v>
      </c>
      <c r="I260" s="14">
        <f>SUBTOTAL(9,I261:I266)</f>
        <v>122570</v>
      </c>
    </row>
    <row r="261" spans="2:11">
      <c r="B261" s="196"/>
      <c r="D261" s="196"/>
      <c r="F261" s="199" t="s">
        <v>14</v>
      </c>
      <c r="G261" s="226" t="s">
        <v>15</v>
      </c>
      <c r="H261" s="200" t="s">
        <v>16</v>
      </c>
      <c r="I261" s="4">
        <v>22940</v>
      </c>
    </row>
    <row r="262" spans="2:11">
      <c r="B262" s="196"/>
      <c r="D262" s="196"/>
      <c r="F262" s="199" t="s">
        <v>14</v>
      </c>
      <c r="G262" s="226" t="s">
        <v>17</v>
      </c>
      <c r="H262" s="200" t="s">
        <v>18</v>
      </c>
      <c r="I262" s="5">
        <v>25000</v>
      </c>
    </row>
    <row r="263" spans="2:11">
      <c r="B263" s="196"/>
      <c r="D263" s="196"/>
      <c r="F263" s="199" t="s">
        <v>14</v>
      </c>
      <c r="G263" s="226" t="s">
        <v>75</v>
      </c>
      <c r="H263" s="200" t="s">
        <v>76</v>
      </c>
      <c r="I263" s="5">
        <v>865</v>
      </c>
    </row>
    <row r="264" spans="2:11">
      <c r="B264" s="196"/>
      <c r="D264" s="196"/>
      <c r="F264" s="199" t="s">
        <v>14</v>
      </c>
      <c r="G264" s="226" t="s">
        <v>62</v>
      </c>
      <c r="H264" s="200" t="s">
        <v>63</v>
      </c>
      <c r="I264" s="5">
        <v>7260</v>
      </c>
    </row>
    <row r="265" spans="2:11">
      <c r="B265" s="196"/>
      <c r="D265" s="196"/>
      <c r="F265" s="199" t="s">
        <v>14</v>
      </c>
      <c r="G265" s="226" t="s">
        <v>196</v>
      </c>
      <c r="H265" s="200" t="s">
        <v>197</v>
      </c>
      <c r="I265" s="5">
        <v>66500</v>
      </c>
    </row>
    <row r="266" spans="2:11">
      <c r="B266" s="196"/>
      <c r="D266" s="196"/>
      <c r="F266" s="199" t="s">
        <v>64</v>
      </c>
      <c r="G266" s="226" t="s">
        <v>65</v>
      </c>
      <c r="H266" s="200" t="s">
        <v>66</v>
      </c>
      <c r="I266" s="6">
        <v>5</v>
      </c>
    </row>
    <row r="267" spans="2:11">
      <c r="B267" s="191"/>
      <c r="C267" s="192" t="s">
        <v>227</v>
      </c>
      <c r="D267" s="191"/>
      <c r="E267" s="191"/>
      <c r="F267" s="191"/>
      <c r="G267" s="191"/>
      <c r="H267" s="193" t="s">
        <v>228</v>
      </c>
      <c r="I267" s="7">
        <f>SUBTOTAL(9,I270:I275)</f>
        <v>139629</v>
      </c>
      <c r="J267" s="260"/>
      <c r="K267" s="178"/>
    </row>
    <row r="268" spans="2:11">
      <c r="B268" s="191"/>
      <c r="C268" s="192"/>
      <c r="D268" s="194" t="s">
        <v>229</v>
      </c>
      <c r="E268" s="191"/>
      <c r="F268" s="191"/>
      <c r="G268" s="191"/>
      <c r="H268" s="193" t="s">
        <v>230</v>
      </c>
      <c r="I268" s="3">
        <f>SUBTOTAL(9,I270:I275)</f>
        <v>139629</v>
      </c>
    </row>
    <row r="269" spans="2:11">
      <c r="B269" s="191"/>
      <c r="C269" s="192"/>
      <c r="D269" s="191"/>
      <c r="E269" s="195" t="s">
        <v>231</v>
      </c>
      <c r="F269" s="191"/>
      <c r="G269" s="191"/>
      <c r="H269" s="193" t="s">
        <v>232</v>
      </c>
      <c r="I269" s="14">
        <f>SUBTOTAL(9,I270:I275)</f>
        <v>139629</v>
      </c>
    </row>
    <row r="270" spans="2:11">
      <c r="B270" s="196"/>
      <c r="D270" s="196"/>
      <c r="F270" s="199" t="s">
        <v>14</v>
      </c>
      <c r="G270" s="226" t="s">
        <v>15</v>
      </c>
      <c r="H270" s="200" t="s">
        <v>16</v>
      </c>
      <c r="I270" s="4">
        <v>11767</v>
      </c>
    </row>
    <row r="271" spans="2:11">
      <c r="B271" s="196"/>
      <c r="D271" s="196"/>
      <c r="F271" s="199" t="s">
        <v>14</v>
      </c>
      <c r="G271" s="226" t="s">
        <v>17</v>
      </c>
      <c r="H271" s="200" t="s">
        <v>18</v>
      </c>
      <c r="I271" s="5">
        <v>13936</v>
      </c>
    </row>
    <row r="272" spans="2:11">
      <c r="B272" s="196"/>
      <c r="D272" s="196"/>
      <c r="F272" s="199" t="s">
        <v>14</v>
      </c>
      <c r="G272" s="226" t="s">
        <v>135</v>
      </c>
      <c r="H272" s="200" t="s">
        <v>136</v>
      </c>
      <c r="I272" s="5">
        <v>77426</v>
      </c>
    </row>
    <row r="273" spans="2:10">
      <c r="B273" s="196"/>
      <c r="D273" s="196"/>
      <c r="F273" s="199" t="s">
        <v>14</v>
      </c>
      <c r="G273" s="226" t="s">
        <v>154</v>
      </c>
      <c r="H273" s="200" t="s">
        <v>155</v>
      </c>
      <c r="I273" s="5">
        <v>21500</v>
      </c>
    </row>
    <row r="274" spans="2:10">
      <c r="B274" s="196"/>
      <c r="D274" s="196"/>
      <c r="F274" s="199" t="s">
        <v>64</v>
      </c>
      <c r="G274" s="226" t="s">
        <v>65</v>
      </c>
      <c r="H274" s="200" t="s">
        <v>66</v>
      </c>
      <c r="I274" s="5">
        <v>5000</v>
      </c>
    </row>
    <row r="275" spans="2:10">
      <c r="B275" s="196"/>
      <c r="D275" s="196"/>
      <c r="F275" s="199" t="s">
        <v>64</v>
      </c>
      <c r="G275" s="226" t="s">
        <v>111</v>
      </c>
      <c r="H275" s="200" t="s">
        <v>112</v>
      </c>
      <c r="I275" s="6">
        <v>10000</v>
      </c>
    </row>
    <row r="276" spans="2:10">
      <c r="B276" s="191"/>
      <c r="C276" s="192" t="s">
        <v>233</v>
      </c>
      <c r="D276" s="191"/>
      <c r="E276" s="191"/>
      <c r="F276" s="191"/>
      <c r="G276" s="191"/>
      <c r="H276" s="193" t="s">
        <v>234</v>
      </c>
      <c r="I276" s="7">
        <f>SUBTOTAL(9,I279:I285)</f>
        <v>193684</v>
      </c>
      <c r="J276" s="260"/>
    </row>
    <row r="277" spans="2:10">
      <c r="B277" s="191"/>
      <c r="C277" s="192"/>
      <c r="D277" s="194" t="s">
        <v>235</v>
      </c>
      <c r="E277" s="191"/>
      <c r="F277" s="191"/>
      <c r="G277" s="191"/>
      <c r="H277" s="193" t="s">
        <v>236</v>
      </c>
      <c r="I277" s="3">
        <f>SUBTOTAL(9,I279:I285)</f>
        <v>193684</v>
      </c>
    </row>
    <row r="278" spans="2:10">
      <c r="B278" s="191"/>
      <c r="C278" s="192"/>
      <c r="D278" s="191"/>
      <c r="E278" s="195" t="s">
        <v>164</v>
      </c>
      <c r="F278" s="191"/>
      <c r="G278" s="191"/>
      <c r="H278" s="193" t="s">
        <v>165</v>
      </c>
      <c r="I278" s="14">
        <f>SUBTOTAL(9,I279:I285)</f>
        <v>193684</v>
      </c>
    </row>
    <row r="279" spans="2:10">
      <c r="B279" s="196"/>
      <c r="D279" s="196"/>
      <c r="F279" s="199" t="s">
        <v>14</v>
      </c>
      <c r="G279" s="226" t="s">
        <v>15</v>
      </c>
      <c r="H279" s="200" t="s">
        <v>16</v>
      </c>
      <c r="I279" s="4">
        <v>3000</v>
      </c>
    </row>
    <row r="280" spans="2:10">
      <c r="B280" s="196"/>
      <c r="D280" s="196"/>
      <c r="F280" s="199" t="s">
        <v>14</v>
      </c>
      <c r="G280" s="226" t="s">
        <v>17</v>
      </c>
      <c r="H280" s="200" t="s">
        <v>18</v>
      </c>
      <c r="I280" s="5">
        <v>8500</v>
      </c>
    </row>
    <row r="281" spans="2:10">
      <c r="B281" s="196"/>
      <c r="D281" s="196"/>
      <c r="F281" s="199" t="s">
        <v>14</v>
      </c>
      <c r="G281" s="226" t="s">
        <v>75</v>
      </c>
      <c r="H281" s="200" t="s">
        <v>76</v>
      </c>
      <c r="I281" s="5">
        <v>300</v>
      </c>
    </row>
    <row r="282" spans="2:10">
      <c r="B282" s="196"/>
      <c r="D282" s="196"/>
      <c r="F282" s="199" t="s">
        <v>14</v>
      </c>
      <c r="G282" s="226" t="s">
        <v>237</v>
      </c>
      <c r="H282" s="200" t="s">
        <v>238</v>
      </c>
      <c r="I282" s="5">
        <v>16628</v>
      </c>
    </row>
    <row r="283" spans="2:10">
      <c r="B283" s="196"/>
      <c r="D283" s="196"/>
      <c r="F283" s="199" t="s">
        <v>14</v>
      </c>
      <c r="G283" s="226" t="s">
        <v>217</v>
      </c>
      <c r="H283" s="200" t="s">
        <v>218</v>
      </c>
      <c r="I283" s="5">
        <v>16628</v>
      </c>
    </row>
    <row r="284" spans="2:10">
      <c r="B284" s="196"/>
      <c r="D284" s="196"/>
      <c r="F284" s="199" t="s">
        <v>14</v>
      </c>
      <c r="G284" s="226" t="s">
        <v>153</v>
      </c>
      <c r="H284" s="200" t="s">
        <v>134</v>
      </c>
      <c r="I284" s="5">
        <v>132000</v>
      </c>
    </row>
    <row r="285" spans="2:10">
      <c r="B285" s="196"/>
      <c r="D285" s="196"/>
      <c r="F285" s="199" t="s">
        <v>64</v>
      </c>
      <c r="G285" s="226" t="s">
        <v>111</v>
      </c>
      <c r="H285" s="200" t="s">
        <v>112</v>
      </c>
      <c r="I285" s="6">
        <v>16628</v>
      </c>
    </row>
    <row r="286" spans="2:10">
      <c r="B286" s="191"/>
      <c r="C286" s="192" t="s">
        <v>239</v>
      </c>
      <c r="D286" s="191"/>
      <c r="E286" s="191"/>
      <c r="F286" s="191"/>
      <c r="G286" s="191"/>
      <c r="H286" s="193" t="s">
        <v>240</v>
      </c>
      <c r="I286" s="7">
        <f>SUBTOTAL(9,I289:I297)</f>
        <v>30475</v>
      </c>
      <c r="J286" s="260"/>
    </row>
    <row r="287" spans="2:10">
      <c r="B287" s="191"/>
      <c r="C287" s="192"/>
      <c r="D287" s="194" t="s">
        <v>241</v>
      </c>
      <c r="E287" s="191"/>
      <c r="F287" s="191"/>
      <c r="G287" s="191"/>
      <c r="H287" s="193" t="s">
        <v>242</v>
      </c>
      <c r="I287" s="3">
        <f>SUBTOTAL(9,I289:I297)</f>
        <v>30475</v>
      </c>
    </row>
    <row r="288" spans="2:10">
      <c r="B288" s="191"/>
      <c r="C288" s="192"/>
      <c r="D288" s="191"/>
      <c r="E288" s="195" t="s">
        <v>243</v>
      </c>
      <c r="F288" s="191"/>
      <c r="G288" s="191"/>
      <c r="H288" s="193" t="s">
        <v>244</v>
      </c>
      <c r="I288" s="14">
        <f>SUBTOTAL(9,I289:I297)</f>
        <v>30475</v>
      </c>
    </row>
    <row r="289" spans="2:10">
      <c r="B289" s="196"/>
      <c r="D289" s="196"/>
      <c r="F289" s="199" t="s">
        <v>14</v>
      </c>
      <c r="G289" s="226" t="s">
        <v>15</v>
      </c>
      <c r="H289" s="200" t="s">
        <v>16</v>
      </c>
      <c r="I289" s="4">
        <v>7610</v>
      </c>
    </row>
    <row r="290" spans="2:10">
      <c r="B290" s="196"/>
      <c r="D290" s="196"/>
      <c r="F290" s="199" t="s">
        <v>14</v>
      </c>
      <c r="G290" s="226" t="s">
        <v>17</v>
      </c>
      <c r="H290" s="200" t="s">
        <v>18</v>
      </c>
      <c r="I290" s="5">
        <v>9415</v>
      </c>
    </row>
    <row r="291" spans="2:10">
      <c r="B291" s="196"/>
      <c r="D291" s="196"/>
      <c r="F291" s="199" t="s">
        <v>14</v>
      </c>
      <c r="G291" s="226" t="s">
        <v>75</v>
      </c>
      <c r="H291" s="200" t="s">
        <v>76</v>
      </c>
      <c r="I291" s="5">
        <v>1155</v>
      </c>
    </row>
    <row r="292" spans="2:10">
      <c r="B292" s="196"/>
      <c r="D292" s="196"/>
      <c r="F292" s="199" t="s">
        <v>14</v>
      </c>
      <c r="G292" s="226" t="s">
        <v>245</v>
      </c>
      <c r="H292" s="200" t="s">
        <v>246</v>
      </c>
      <c r="I292" s="5">
        <v>835</v>
      </c>
    </row>
    <row r="293" spans="2:10">
      <c r="B293" s="196"/>
      <c r="D293" s="196"/>
      <c r="F293" s="199" t="s">
        <v>14</v>
      </c>
      <c r="G293" s="226" t="s">
        <v>19</v>
      </c>
      <c r="H293" s="319" t="s">
        <v>1098</v>
      </c>
      <c r="I293" s="5">
        <v>1050</v>
      </c>
    </row>
    <row r="294" spans="2:10">
      <c r="B294" s="196"/>
      <c r="D294" s="196"/>
      <c r="F294" s="199" t="s">
        <v>14</v>
      </c>
      <c r="G294" s="226" t="s">
        <v>20</v>
      </c>
      <c r="H294" s="200" t="s">
        <v>21</v>
      </c>
      <c r="I294" s="5">
        <v>480</v>
      </c>
    </row>
    <row r="295" spans="2:10">
      <c r="B295" s="196"/>
      <c r="D295" s="196"/>
      <c r="F295" s="199" t="s">
        <v>14</v>
      </c>
      <c r="G295" s="226" t="s">
        <v>132</v>
      </c>
      <c r="H295" s="200" t="s">
        <v>133</v>
      </c>
      <c r="I295" s="5">
        <v>680</v>
      </c>
    </row>
    <row r="296" spans="2:10">
      <c r="B296" s="196"/>
      <c r="D296" s="196"/>
      <c r="F296" s="199" t="s">
        <v>14</v>
      </c>
      <c r="G296" s="226" t="s">
        <v>247</v>
      </c>
      <c r="H296" s="200" t="s">
        <v>248</v>
      </c>
      <c r="I296" s="5">
        <v>6250</v>
      </c>
    </row>
    <row r="297" spans="2:10">
      <c r="B297" s="196"/>
      <c r="D297" s="196"/>
      <c r="F297" s="199" t="s">
        <v>64</v>
      </c>
      <c r="G297" s="226" t="s">
        <v>124</v>
      </c>
      <c r="H297" s="200" t="s">
        <v>125</v>
      </c>
      <c r="I297" s="6">
        <v>3000</v>
      </c>
    </row>
    <row r="298" spans="2:10">
      <c r="B298" s="191"/>
      <c r="C298" s="192" t="s">
        <v>249</v>
      </c>
      <c r="D298" s="191"/>
      <c r="E298" s="191"/>
      <c r="F298" s="191"/>
      <c r="G298" s="191"/>
      <c r="H298" s="193" t="s">
        <v>250</v>
      </c>
      <c r="I298" s="7">
        <f>SUBTOTAL(9,I301:I306)</f>
        <v>10355</v>
      </c>
      <c r="J298" s="260"/>
    </row>
    <row r="299" spans="2:10">
      <c r="B299" s="191"/>
      <c r="C299" s="192"/>
      <c r="D299" s="194" t="s">
        <v>251</v>
      </c>
      <c r="E299" s="191"/>
      <c r="F299" s="191"/>
      <c r="G299" s="191"/>
      <c r="H299" s="193" t="s">
        <v>252</v>
      </c>
      <c r="I299" s="3">
        <f>SUBTOTAL(9,I301:I306)</f>
        <v>10355</v>
      </c>
    </row>
    <row r="300" spans="2:10">
      <c r="B300" s="191"/>
      <c r="C300" s="192"/>
      <c r="D300" s="191"/>
      <c r="E300" s="195" t="s">
        <v>253</v>
      </c>
      <c r="F300" s="191"/>
      <c r="G300" s="191"/>
      <c r="H300" s="193" t="s">
        <v>254</v>
      </c>
      <c r="I300" s="14">
        <f>SUBTOTAL(9,I301:I306)</f>
        <v>10355</v>
      </c>
    </row>
    <row r="301" spans="2:10">
      <c r="B301" s="196"/>
      <c r="D301" s="196"/>
      <c r="F301" s="199" t="s">
        <v>14</v>
      </c>
      <c r="G301" s="226" t="s">
        <v>15</v>
      </c>
      <c r="H301" s="200" t="s">
        <v>16</v>
      </c>
      <c r="I301" s="4">
        <v>3260</v>
      </c>
    </row>
    <row r="302" spans="2:10">
      <c r="B302" s="196"/>
      <c r="D302" s="196"/>
      <c r="F302" s="199" t="s">
        <v>14</v>
      </c>
      <c r="G302" s="226" t="s">
        <v>17</v>
      </c>
      <c r="H302" s="200" t="s">
        <v>18</v>
      </c>
      <c r="I302" s="5">
        <v>1655</v>
      </c>
    </row>
    <row r="303" spans="2:10">
      <c r="B303" s="196"/>
      <c r="D303" s="196"/>
      <c r="F303" s="199" t="s">
        <v>14</v>
      </c>
      <c r="G303" s="226" t="s">
        <v>75</v>
      </c>
      <c r="H303" s="200" t="s">
        <v>76</v>
      </c>
      <c r="I303" s="5">
        <v>1520</v>
      </c>
    </row>
    <row r="304" spans="2:10">
      <c r="B304" s="196"/>
      <c r="D304" s="196"/>
      <c r="F304" s="199" t="s">
        <v>14</v>
      </c>
      <c r="G304" s="226" t="s">
        <v>19</v>
      </c>
      <c r="H304" s="319" t="s">
        <v>1098</v>
      </c>
      <c r="I304" s="5">
        <v>3175</v>
      </c>
    </row>
    <row r="305" spans="2:11">
      <c r="B305" s="196"/>
      <c r="D305" s="196"/>
      <c r="F305" s="199" t="s">
        <v>14</v>
      </c>
      <c r="G305" s="226" t="s">
        <v>20</v>
      </c>
      <c r="H305" s="200" t="s">
        <v>21</v>
      </c>
      <c r="I305" s="5">
        <v>325</v>
      </c>
    </row>
    <row r="306" spans="2:11">
      <c r="B306" s="196"/>
      <c r="D306" s="196"/>
      <c r="F306" s="199" t="s">
        <v>14</v>
      </c>
      <c r="G306" s="226" t="s">
        <v>32</v>
      </c>
      <c r="H306" s="200" t="s">
        <v>33</v>
      </c>
      <c r="I306" s="6">
        <v>420</v>
      </c>
    </row>
    <row r="307" spans="2:11">
      <c r="B307" s="191"/>
      <c r="C307" s="192" t="s">
        <v>255</v>
      </c>
      <c r="D307" s="191"/>
      <c r="E307" s="191"/>
      <c r="F307" s="191"/>
      <c r="G307" s="191"/>
      <c r="H307" s="193" t="s">
        <v>256</v>
      </c>
      <c r="I307" s="7">
        <f>SUBTOTAL(9,I310:I315)</f>
        <v>9280</v>
      </c>
      <c r="J307" s="260"/>
      <c r="K307" s="62"/>
    </row>
    <row r="308" spans="2:11">
      <c r="B308" s="191"/>
      <c r="C308" s="192"/>
      <c r="D308" s="194" t="s">
        <v>257</v>
      </c>
      <c r="E308" s="191"/>
      <c r="F308" s="191"/>
      <c r="G308" s="191"/>
      <c r="H308" s="193" t="s">
        <v>258</v>
      </c>
      <c r="I308" s="3">
        <f>SUBTOTAL(9,I310:I315)</f>
        <v>9280</v>
      </c>
    </row>
    <row r="309" spans="2:11">
      <c r="B309" s="191"/>
      <c r="C309" s="192"/>
      <c r="D309" s="191"/>
      <c r="E309" s="195" t="s">
        <v>253</v>
      </c>
      <c r="F309" s="191"/>
      <c r="G309" s="191"/>
      <c r="H309" s="193" t="s">
        <v>254</v>
      </c>
      <c r="I309" s="14">
        <f>SUBTOTAL(9,I310:I315)</f>
        <v>9280</v>
      </c>
    </row>
    <row r="310" spans="2:11">
      <c r="B310" s="196"/>
      <c r="D310" s="196"/>
      <c r="F310" s="199" t="s">
        <v>14</v>
      </c>
      <c r="G310" s="226" t="s">
        <v>15</v>
      </c>
      <c r="H310" s="200" t="s">
        <v>16</v>
      </c>
      <c r="I310" s="4">
        <v>2720</v>
      </c>
    </row>
    <row r="311" spans="2:11">
      <c r="B311" s="196"/>
      <c r="D311" s="196"/>
      <c r="F311" s="199" t="s">
        <v>14</v>
      </c>
      <c r="G311" s="226" t="s">
        <v>17</v>
      </c>
      <c r="H311" s="200" t="s">
        <v>18</v>
      </c>
      <c r="I311" s="5">
        <v>3805</v>
      </c>
    </row>
    <row r="312" spans="2:11">
      <c r="B312" s="196"/>
      <c r="D312" s="196"/>
      <c r="F312" s="199" t="s">
        <v>14</v>
      </c>
      <c r="G312" s="226" t="s">
        <v>75</v>
      </c>
      <c r="H312" s="200" t="s">
        <v>76</v>
      </c>
      <c r="I312" s="5">
        <v>375</v>
      </c>
    </row>
    <row r="313" spans="2:11">
      <c r="B313" s="196"/>
      <c r="D313" s="196"/>
      <c r="F313" s="199" t="s">
        <v>14</v>
      </c>
      <c r="G313" s="226" t="s">
        <v>19</v>
      </c>
      <c r="H313" s="319" t="s">
        <v>1098</v>
      </c>
      <c r="I313" s="5">
        <v>1630</v>
      </c>
    </row>
    <row r="314" spans="2:11">
      <c r="B314" s="196"/>
      <c r="D314" s="196"/>
      <c r="F314" s="199" t="s">
        <v>14</v>
      </c>
      <c r="G314" s="226" t="s">
        <v>20</v>
      </c>
      <c r="H314" s="200" t="s">
        <v>21</v>
      </c>
      <c r="I314" s="5">
        <v>325</v>
      </c>
    </row>
    <row r="315" spans="2:11">
      <c r="B315" s="196"/>
      <c r="D315" s="196"/>
      <c r="F315" s="199" t="s">
        <v>14</v>
      </c>
      <c r="G315" s="226" t="s">
        <v>32</v>
      </c>
      <c r="H315" s="200" t="s">
        <v>33</v>
      </c>
      <c r="I315" s="6">
        <v>425</v>
      </c>
    </row>
    <row r="316" spans="2:11">
      <c r="B316" s="191"/>
      <c r="C316" s="192" t="s">
        <v>259</v>
      </c>
      <c r="D316" s="191"/>
      <c r="E316" s="191"/>
      <c r="F316" s="191"/>
      <c r="G316" s="191"/>
      <c r="H316" s="193" t="s">
        <v>260</v>
      </c>
      <c r="I316" s="7">
        <f>SUBTOTAL(9,I319:I322)</f>
        <v>400</v>
      </c>
    </row>
    <row r="317" spans="2:11">
      <c r="B317" s="191"/>
      <c r="C317" s="192"/>
      <c r="D317" s="194" t="s">
        <v>261</v>
      </c>
      <c r="E317" s="191"/>
      <c r="F317" s="191"/>
      <c r="G317" s="191"/>
      <c r="H317" s="193" t="s">
        <v>262</v>
      </c>
      <c r="I317" s="3">
        <f>SUBTOTAL(9,I319:I322)</f>
        <v>400</v>
      </c>
    </row>
    <row r="318" spans="2:11">
      <c r="B318" s="191"/>
      <c r="C318" s="192"/>
      <c r="D318" s="191"/>
      <c r="E318" s="195" t="s">
        <v>263</v>
      </c>
      <c r="F318" s="191"/>
      <c r="G318" s="191"/>
      <c r="H318" s="193" t="s">
        <v>264</v>
      </c>
      <c r="I318" s="14">
        <f>SUBTOTAL(9,I319:I322)</f>
        <v>400</v>
      </c>
    </row>
    <row r="319" spans="2:11">
      <c r="B319" s="196"/>
      <c r="D319" s="196"/>
      <c r="F319" s="199" t="s">
        <v>14</v>
      </c>
      <c r="G319" s="226" t="s">
        <v>15</v>
      </c>
      <c r="H319" s="200" t="s">
        <v>16</v>
      </c>
      <c r="I319" s="4">
        <v>100</v>
      </c>
    </row>
    <row r="320" spans="2:11">
      <c r="B320" s="196"/>
      <c r="D320" s="196"/>
      <c r="F320" s="199" t="s">
        <v>14</v>
      </c>
      <c r="G320" s="226" t="s">
        <v>75</v>
      </c>
      <c r="H320" s="200" t="s">
        <v>76</v>
      </c>
      <c r="I320" s="5">
        <v>100</v>
      </c>
    </row>
    <row r="321" spans="2:11">
      <c r="B321" s="196"/>
      <c r="D321" s="196"/>
      <c r="F321" s="199" t="s">
        <v>14</v>
      </c>
      <c r="G321" s="226" t="s">
        <v>19</v>
      </c>
      <c r="H321" s="319" t="s">
        <v>1098</v>
      </c>
      <c r="I321" s="5">
        <v>100</v>
      </c>
    </row>
    <row r="322" spans="2:11">
      <c r="B322" s="196"/>
      <c r="D322" s="196"/>
      <c r="F322" s="199" t="s">
        <v>14</v>
      </c>
      <c r="G322" s="226" t="s">
        <v>265</v>
      </c>
      <c r="H322" s="200" t="s">
        <v>266</v>
      </c>
      <c r="I322" s="6">
        <v>100</v>
      </c>
    </row>
    <row r="323" spans="2:11">
      <c r="B323" s="191"/>
      <c r="C323" s="192" t="s">
        <v>452</v>
      </c>
      <c r="D323" s="191"/>
      <c r="E323" s="191"/>
      <c r="F323" s="191"/>
      <c r="G323" s="191"/>
      <c r="H323" s="193" t="s">
        <v>453</v>
      </c>
      <c r="I323" s="3">
        <f>SUBTOTAL(9,I326)</f>
        <v>4346089.93</v>
      </c>
    </row>
    <row r="324" spans="2:11">
      <c r="B324" s="191"/>
      <c r="C324" s="192"/>
      <c r="D324" s="194" t="s">
        <v>467</v>
      </c>
      <c r="E324" s="191"/>
      <c r="F324" s="191"/>
      <c r="G324" s="191"/>
      <c r="H324" s="193" t="s">
        <v>455</v>
      </c>
      <c r="I324" s="3">
        <f>SUBTOTAL(9,I326)</f>
        <v>4346089.93</v>
      </c>
    </row>
    <row r="325" spans="2:11">
      <c r="B325" s="191"/>
      <c r="C325" s="192"/>
      <c r="D325" s="191"/>
      <c r="E325" s="195" t="s">
        <v>263</v>
      </c>
      <c r="F325" s="191"/>
      <c r="G325" s="191"/>
      <c r="H325" s="193" t="s">
        <v>264</v>
      </c>
      <c r="I325" s="3">
        <f>SUBTOTAL(9,I326)</f>
        <v>4346089.93</v>
      </c>
    </row>
    <row r="326" spans="2:11">
      <c r="B326" s="258"/>
      <c r="C326" s="259"/>
      <c r="D326" s="259"/>
      <c r="E326" s="259"/>
      <c r="F326" s="222" t="s">
        <v>64</v>
      </c>
      <c r="G326" s="223" t="s">
        <v>509</v>
      </c>
      <c r="H326" s="236" t="s">
        <v>457</v>
      </c>
      <c r="I326" s="6">
        <v>4346089.93</v>
      </c>
    </row>
    <row r="327" spans="2:11">
      <c r="B327" s="191"/>
      <c r="C327" s="192" t="s">
        <v>267</v>
      </c>
      <c r="D327" s="191"/>
      <c r="E327" s="191"/>
      <c r="F327" s="191"/>
      <c r="G327" s="191"/>
      <c r="H327" s="193" t="s">
        <v>268</v>
      </c>
      <c r="I327" s="7">
        <f>SUBTOTAL(9,I330:I345)</f>
        <v>72800</v>
      </c>
      <c r="K327" s="79"/>
    </row>
    <row r="328" spans="2:11">
      <c r="B328" s="191"/>
      <c r="C328" s="192"/>
      <c r="D328" s="194" t="s">
        <v>269</v>
      </c>
      <c r="E328" s="191"/>
      <c r="F328" s="191"/>
      <c r="G328" s="191"/>
      <c r="H328" s="193" t="s">
        <v>270</v>
      </c>
      <c r="I328" s="3">
        <f>SUBTOTAL(9,I330:I345)</f>
        <v>72800</v>
      </c>
    </row>
    <row r="329" spans="2:11">
      <c r="B329" s="191"/>
      <c r="C329" s="192"/>
      <c r="D329" s="191"/>
      <c r="E329" s="195" t="s">
        <v>271</v>
      </c>
      <c r="F329" s="191"/>
      <c r="G329" s="191"/>
      <c r="H329" s="193" t="s">
        <v>272</v>
      </c>
      <c r="I329" s="14">
        <f>SUBTOTAL(9,I330:I345)</f>
        <v>72800</v>
      </c>
    </row>
    <row r="330" spans="2:11">
      <c r="B330" s="196"/>
      <c r="D330" s="196"/>
      <c r="F330" s="199" t="s">
        <v>14</v>
      </c>
      <c r="G330" s="226" t="s">
        <v>15</v>
      </c>
      <c r="H330" s="200" t="s">
        <v>16</v>
      </c>
      <c r="I330" s="66">
        <v>12500</v>
      </c>
    </row>
    <row r="331" spans="2:11">
      <c r="B331" s="196"/>
      <c r="D331" s="196"/>
      <c r="F331" s="199" t="s">
        <v>14</v>
      </c>
      <c r="G331" s="226" t="s">
        <v>17</v>
      </c>
      <c r="H331" s="200" t="s">
        <v>18</v>
      </c>
      <c r="I331" s="20">
        <v>29500</v>
      </c>
    </row>
    <row r="332" spans="2:11">
      <c r="B332" s="196"/>
      <c r="D332" s="196"/>
      <c r="F332" s="199" t="s">
        <v>14</v>
      </c>
      <c r="G332" s="226" t="s">
        <v>60</v>
      </c>
      <c r="H332" s="200" t="s">
        <v>61</v>
      </c>
      <c r="I332" s="20">
        <v>500</v>
      </c>
    </row>
    <row r="333" spans="2:11">
      <c r="B333" s="196"/>
      <c r="D333" s="196"/>
      <c r="F333" s="199" t="s">
        <v>14</v>
      </c>
      <c r="G333" s="226" t="s">
        <v>75</v>
      </c>
      <c r="H333" s="200" t="s">
        <v>76</v>
      </c>
      <c r="I333" s="20">
        <v>13500</v>
      </c>
    </row>
    <row r="334" spans="2:11">
      <c r="B334" s="196"/>
      <c r="D334" s="196"/>
      <c r="F334" s="199" t="s">
        <v>14</v>
      </c>
      <c r="G334" s="226" t="s">
        <v>62</v>
      </c>
      <c r="H334" s="200" t="s">
        <v>63</v>
      </c>
      <c r="I334" s="20">
        <v>1000</v>
      </c>
    </row>
    <row r="335" spans="2:11">
      <c r="B335" s="196"/>
      <c r="D335" s="196"/>
      <c r="F335" s="199" t="s">
        <v>14</v>
      </c>
      <c r="G335" s="226" t="s">
        <v>19</v>
      </c>
      <c r="H335" s="319" t="s">
        <v>1098</v>
      </c>
      <c r="I335" s="20">
        <v>3000</v>
      </c>
    </row>
    <row r="336" spans="2:11">
      <c r="B336" s="196"/>
      <c r="D336" s="196"/>
      <c r="F336" s="199" t="s">
        <v>14</v>
      </c>
      <c r="G336" s="226" t="s">
        <v>273</v>
      </c>
      <c r="H336" s="200" t="s">
        <v>274</v>
      </c>
      <c r="I336" s="20">
        <v>500</v>
      </c>
    </row>
    <row r="337" spans="2:9">
      <c r="B337" s="196"/>
      <c r="D337" s="196"/>
      <c r="F337" s="199" t="s">
        <v>14</v>
      </c>
      <c r="G337" s="226" t="s">
        <v>237</v>
      </c>
      <c r="H337" s="200" t="s">
        <v>238</v>
      </c>
      <c r="I337" s="20">
        <v>300</v>
      </c>
    </row>
    <row r="338" spans="2:9">
      <c r="B338" s="196"/>
      <c r="D338" s="196"/>
      <c r="F338" s="199" t="s">
        <v>14</v>
      </c>
      <c r="G338" s="226" t="s">
        <v>275</v>
      </c>
      <c r="H338" s="200" t="s">
        <v>276</v>
      </c>
      <c r="I338" s="20">
        <v>3500</v>
      </c>
    </row>
    <row r="339" spans="2:9">
      <c r="B339" s="196"/>
      <c r="D339" s="196"/>
      <c r="F339" s="199" t="s">
        <v>14</v>
      </c>
      <c r="G339" s="226" t="s">
        <v>103</v>
      </c>
      <c r="H339" s="200" t="s">
        <v>104</v>
      </c>
      <c r="I339" s="20">
        <v>3500</v>
      </c>
    </row>
    <row r="340" spans="2:9">
      <c r="B340" s="196"/>
      <c r="D340" s="196"/>
      <c r="F340" s="199" t="s">
        <v>14</v>
      </c>
      <c r="G340" s="226" t="s">
        <v>20</v>
      </c>
      <c r="H340" s="200" t="s">
        <v>21</v>
      </c>
      <c r="I340" s="20">
        <v>1500</v>
      </c>
    </row>
    <row r="341" spans="2:9">
      <c r="B341" s="196"/>
      <c r="D341" s="196"/>
      <c r="F341" s="199" t="s">
        <v>14</v>
      </c>
      <c r="G341" s="226" t="s">
        <v>277</v>
      </c>
      <c r="H341" s="200" t="s">
        <v>278</v>
      </c>
      <c r="I341" s="20">
        <v>300</v>
      </c>
    </row>
    <row r="342" spans="2:9">
      <c r="B342" s="196"/>
      <c r="D342" s="196"/>
      <c r="F342" s="199" t="s">
        <v>14</v>
      </c>
      <c r="G342" s="226" t="s">
        <v>217</v>
      </c>
      <c r="H342" s="200" t="s">
        <v>218</v>
      </c>
      <c r="I342" s="20">
        <v>1000</v>
      </c>
    </row>
    <row r="343" spans="2:9">
      <c r="B343" s="196"/>
      <c r="D343" s="196"/>
      <c r="F343" s="199" t="s">
        <v>14</v>
      </c>
      <c r="G343" s="226" t="s">
        <v>279</v>
      </c>
      <c r="H343" s="200" t="s">
        <v>280</v>
      </c>
      <c r="I343" s="20">
        <v>1000</v>
      </c>
    </row>
    <row r="344" spans="2:9">
      <c r="B344" s="196"/>
      <c r="D344" s="196"/>
      <c r="F344" s="199" t="s">
        <v>14</v>
      </c>
      <c r="G344" s="226" t="s">
        <v>219</v>
      </c>
      <c r="H344" s="200" t="s">
        <v>220</v>
      </c>
      <c r="I344" s="20">
        <v>1000</v>
      </c>
    </row>
    <row r="345" spans="2:9">
      <c r="B345" s="196"/>
      <c r="D345" s="196"/>
      <c r="F345" s="199" t="s">
        <v>14</v>
      </c>
      <c r="G345" s="226" t="s">
        <v>32</v>
      </c>
      <c r="H345" s="200" t="s">
        <v>33</v>
      </c>
      <c r="I345" s="32">
        <v>200</v>
      </c>
    </row>
    <row r="346" spans="2:9">
      <c r="B346" s="191"/>
      <c r="C346" s="192" t="s">
        <v>290</v>
      </c>
      <c r="D346" s="191"/>
      <c r="E346" s="191"/>
      <c r="F346" s="191"/>
      <c r="G346" s="191"/>
      <c r="H346" s="193" t="s">
        <v>291</v>
      </c>
      <c r="I346" s="7">
        <f>SUBTOTAL(9,I349:I362)</f>
        <v>101540</v>
      </c>
    </row>
    <row r="347" spans="2:9">
      <c r="B347" s="191"/>
      <c r="C347" s="192"/>
      <c r="D347" s="194" t="s">
        <v>292</v>
      </c>
      <c r="E347" s="191"/>
      <c r="F347" s="191"/>
      <c r="G347" s="191"/>
      <c r="H347" s="193" t="s">
        <v>293</v>
      </c>
      <c r="I347" s="14">
        <f>SUBTOTAL(9,I349:I362)</f>
        <v>101540</v>
      </c>
    </row>
    <row r="348" spans="2:9">
      <c r="B348" s="191"/>
      <c r="C348" s="192"/>
      <c r="D348" s="191"/>
      <c r="E348" s="195" t="s">
        <v>294</v>
      </c>
      <c r="F348" s="191"/>
      <c r="G348" s="191"/>
      <c r="H348" s="193" t="s">
        <v>295</v>
      </c>
      <c r="I348" s="3">
        <f>SUBTOTAL(9,I349:I362)</f>
        <v>101540</v>
      </c>
    </row>
    <row r="349" spans="2:9">
      <c r="B349" s="196"/>
      <c r="D349" s="196"/>
      <c r="F349" s="199" t="s">
        <v>14</v>
      </c>
      <c r="G349" s="226" t="s">
        <v>15</v>
      </c>
      <c r="H349" s="200" t="s">
        <v>16</v>
      </c>
      <c r="I349" s="20">
        <v>6300</v>
      </c>
    </row>
    <row r="350" spans="2:9">
      <c r="B350" s="196"/>
      <c r="D350" s="196"/>
      <c r="F350" s="199" t="s">
        <v>14</v>
      </c>
      <c r="G350" s="226" t="s">
        <v>17</v>
      </c>
      <c r="H350" s="200" t="s">
        <v>18</v>
      </c>
      <c r="I350" s="20">
        <v>10000</v>
      </c>
    </row>
    <row r="351" spans="2:9">
      <c r="B351" s="196"/>
      <c r="D351" s="196"/>
      <c r="F351" s="199" t="s">
        <v>14</v>
      </c>
      <c r="G351" s="226" t="s">
        <v>75</v>
      </c>
      <c r="H351" s="200" t="s">
        <v>76</v>
      </c>
      <c r="I351" s="20">
        <v>16500</v>
      </c>
    </row>
    <row r="352" spans="2:9">
      <c r="B352" s="196"/>
      <c r="D352" s="196"/>
      <c r="F352" s="199" t="s">
        <v>14</v>
      </c>
      <c r="G352" s="226" t="s">
        <v>62</v>
      </c>
      <c r="H352" s="200" t="s">
        <v>63</v>
      </c>
      <c r="I352" s="20">
        <v>2500</v>
      </c>
    </row>
    <row r="353" spans="2:9">
      <c r="B353" s="196"/>
      <c r="D353" s="196"/>
      <c r="F353" s="199" t="s">
        <v>14</v>
      </c>
      <c r="G353" s="226" t="s">
        <v>296</v>
      </c>
      <c r="H353" s="200" t="s">
        <v>297</v>
      </c>
      <c r="I353" s="20">
        <v>150</v>
      </c>
    </row>
    <row r="354" spans="2:9">
      <c r="B354" s="196"/>
      <c r="D354" s="196"/>
      <c r="F354" s="199" t="s">
        <v>14</v>
      </c>
      <c r="G354" s="226" t="s">
        <v>298</v>
      </c>
      <c r="H354" s="200" t="s">
        <v>299</v>
      </c>
      <c r="I354" s="20">
        <v>1000</v>
      </c>
    </row>
    <row r="355" spans="2:9">
      <c r="B355" s="196"/>
      <c r="D355" s="196"/>
      <c r="F355" s="199" t="s">
        <v>14</v>
      </c>
      <c r="G355" s="226" t="s">
        <v>237</v>
      </c>
      <c r="H355" s="200" t="s">
        <v>238</v>
      </c>
      <c r="I355" s="20">
        <v>1000</v>
      </c>
    </row>
    <row r="356" spans="2:9">
      <c r="B356" s="196"/>
      <c r="D356" s="196"/>
      <c r="F356" s="199" t="s">
        <v>14</v>
      </c>
      <c r="G356" s="226" t="s">
        <v>275</v>
      </c>
      <c r="H356" s="200" t="s">
        <v>276</v>
      </c>
      <c r="I356" s="20">
        <v>36908</v>
      </c>
    </row>
    <row r="357" spans="2:9">
      <c r="B357" s="196"/>
      <c r="D357" s="196"/>
      <c r="F357" s="199" t="s">
        <v>14</v>
      </c>
      <c r="G357" s="226" t="s">
        <v>103</v>
      </c>
      <c r="H357" s="200" t="s">
        <v>104</v>
      </c>
      <c r="I357" s="20">
        <v>9112</v>
      </c>
    </row>
    <row r="358" spans="2:9">
      <c r="B358" s="196"/>
      <c r="D358" s="196"/>
      <c r="F358" s="199" t="s">
        <v>14</v>
      </c>
      <c r="G358" s="226" t="s">
        <v>20</v>
      </c>
      <c r="H358" s="200" t="s">
        <v>21</v>
      </c>
      <c r="I358" s="20">
        <v>517</v>
      </c>
    </row>
    <row r="359" spans="2:9">
      <c r="B359" s="196"/>
      <c r="D359" s="196"/>
      <c r="F359" s="199" t="s">
        <v>14</v>
      </c>
      <c r="G359" s="226" t="s">
        <v>77</v>
      </c>
      <c r="H359" s="200" t="s">
        <v>78</v>
      </c>
      <c r="I359" s="20">
        <v>306</v>
      </c>
    </row>
    <row r="360" spans="2:9">
      <c r="B360" s="196"/>
      <c r="D360" s="196"/>
      <c r="F360" s="199" t="s">
        <v>14</v>
      </c>
      <c r="G360" s="226" t="s">
        <v>265</v>
      </c>
      <c r="H360" s="200" t="s">
        <v>266</v>
      </c>
      <c r="I360" s="20">
        <v>12267</v>
      </c>
    </row>
    <row r="361" spans="2:9">
      <c r="B361" s="196"/>
      <c r="D361" s="196"/>
      <c r="F361" s="199" t="s">
        <v>14</v>
      </c>
      <c r="G361" s="226" t="s">
        <v>277</v>
      </c>
      <c r="H361" s="200" t="s">
        <v>278</v>
      </c>
      <c r="I361" s="20">
        <v>1500</v>
      </c>
    </row>
    <row r="362" spans="2:9">
      <c r="B362" s="196"/>
      <c r="D362" s="196"/>
      <c r="F362" s="199" t="s">
        <v>14</v>
      </c>
      <c r="G362" s="226" t="s">
        <v>279</v>
      </c>
      <c r="H362" s="200" t="s">
        <v>280</v>
      </c>
      <c r="I362" s="20">
        <v>3480</v>
      </c>
    </row>
    <row r="363" spans="2:9">
      <c r="B363" s="191"/>
      <c r="C363" s="192" t="s">
        <v>300</v>
      </c>
      <c r="D363" s="191"/>
      <c r="E363" s="191"/>
      <c r="F363" s="191"/>
      <c r="G363" s="191"/>
      <c r="H363" s="193" t="s">
        <v>301</v>
      </c>
      <c r="I363" s="3">
        <f>SUBTOTAL(9,I366:I385)</f>
        <v>132195</v>
      </c>
    </row>
    <row r="364" spans="2:9">
      <c r="B364" s="191"/>
      <c r="C364" s="192"/>
      <c r="D364" s="194" t="s">
        <v>302</v>
      </c>
      <c r="E364" s="191"/>
      <c r="F364" s="191"/>
      <c r="G364" s="191"/>
      <c r="H364" s="193" t="s">
        <v>303</v>
      </c>
      <c r="I364" s="65">
        <f>SUBTOTAL(9,I366:I385)</f>
        <v>132195</v>
      </c>
    </row>
    <row r="365" spans="2:9">
      <c r="B365" s="191"/>
      <c r="C365" s="192"/>
      <c r="D365" s="191"/>
      <c r="E365" s="195" t="s">
        <v>271</v>
      </c>
      <c r="F365" s="191"/>
      <c r="G365" s="191"/>
      <c r="H365" s="193" t="s">
        <v>272</v>
      </c>
      <c r="I365" s="3">
        <f>SUBTOTAL(9,I366:I385)</f>
        <v>132195</v>
      </c>
    </row>
    <row r="366" spans="2:9">
      <c r="B366" s="196"/>
      <c r="D366" s="196"/>
      <c r="F366" s="199" t="s">
        <v>14</v>
      </c>
      <c r="G366" s="226" t="s">
        <v>15</v>
      </c>
      <c r="H366" s="200" t="s">
        <v>16</v>
      </c>
      <c r="I366" s="20">
        <v>4000</v>
      </c>
    </row>
    <row r="367" spans="2:9">
      <c r="B367" s="196"/>
      <c r="D367" s="196"/>
      <c r="F367" s="199" t="s">
        <v>14</v>
      </c>
      <c r="G367" s="226" t="s">
        <v>17</v>
      </c>
      <c r="H367" s="200" t="s">
        <v>18</v>
      </c>
      <c r="I367" s="20">
        <v>5560</v>
      </c>
    </row>
    <row r="368" spans="2:9">
      <c r="B368" s="196"/>
      <c r="D368" s="196"/>
      <c r="F368" s="199" t="s">
        <v>14</v>
      </c>
      <c r="G368" s="226" t="s">
        <v>75</v>
      </c>
      <c r="H368" s="200" t="s">
        <v>76</v>
      </c>
      <c r="I368" s="20">
        <v>25740</v>
      </c>
    </row>
    <row r="369" spans="2:9">
      <c r="B369" s="196"/>
      <c r="D369" s="196"/>
      <c r="F369" s="199" t="s">
        <v>14</v>
      </c>
      <c r="G369" s="226" t="s">
        <v>62</v>
      </c>
      <c r="H369" s="200" t="s">
        <v>63</v>
      </c>
      <c r="I369" s="20">
        <v>1063</v>
      </c>
    </row>
    <row r="370" spans="2:9">
      <c r="B370" s="196"/>
      <c r="D370" s="196"/>
      <c r="F370" s="199" t="s">
        <v>14</v>
      </c>
      <c r="G370" s="226" t="s">
        <v>19</v>
      </c>
      <c r="H370" s="319" t="s">
        <v>1098</v>
      </c>
      <c r="I370" s="20">
        <v>1000</v>
      </c>
    </row>
    <row r="371" spans="2:9">
      <c r="B371" s="196"/>
      <c r="D371" s="196"/>
      <c r="F371" s="199" t="s">
        <v>14</v>
      </c>
      <c r="G371" s="226" t="s">
        <v>275</v>
      </c>
      <c r="H371" s="200" t="s">
        <v>276</v>
      </c>
      <c r="I371" s="20">
        <v>6000</v>
      </c>
    </row>
    <row r="372" spans="2:9">
      <c r="B372" s="196"/>
      <c r="D372" s="196"/>
      <c r="F372" s="199" t="s">
        <v>14</v>
      </c>
      <c r="G372" s="226" t="s">
        <v>284</v>
      </c>
      <c r="H372" s="200" t="s">
        <v>285</v>
      </c>
      <c r="I372" s="20">
        <v>4000</v>
      </c>
    </row>
    <row r="373" spans="2:9">
      <c r="B373" s="196"/>
      <c r="D373" s="196"/>
      <c r="F373" s="199" t="s">
        <v>14</v>
      </c>
      <c r="G373" s="226" t="s">
        <v>103</v>
      </c>
      <c r="H373" s="200" t="s">
        <v>104</v>
      </c>
      <c r="I373" s="20">
        <v>30737</v>
      </c>
    </row>
    <row r="374" spans="2:9">
      <c r="B374" s="196"/>
      <c r="D374" s="196"/>
      <c r="F374" s="199" t="s">
        <v>14</v>
      </c>
      <c r="G374" s="226" t="s">
        <v>306</v>
      </c>
      <c r="H374" s="200" t="s">
        <v>307</v>
      </c>
      <c r="I374" s="20">
        <v>11000</v>
      </c>
    </row>
    <row r="375" spans="2:9">
      <c r="B375" s="196"/>
      <c r="D375" s="196"/>
      <c r="F375" s="199" t="s">
        <v>14</v>
      </c>
      <c r="G375" s="226" t="s">
        <v>308</v>
      </c>
      <c r="H375" s="200" t="s">
        <v>309</v>
      </c>
      <c r="I375" s="20">
        <v>9000</v>
      </c>
    </row>
    <row r="376" spans="2:9">
      <c r="B376" s="196"/>
      <c r="D376" s="196"/>
      <c r="F376" s="199" t="s">
        <v>14</v>
      </c>
      <c r="G376" s="226" t="s">
        <v>184</v>
      </c>
      <c r="H376" s="200" t="s">
        <v>185</v>
      </c>
      <c r="I376" s="20">
        <v>4000</v>
      </c>
    </row>
    <row r="377" spans="2:9">
      <c r="B377" s="196"/>
      <c r="D377" s="196"/>
      <c r="F377" s="199" t="s">
        <v>14</v>
      </c>
      <c r="G377" s="226" t="s">
        <v>20</v>
      </c>
      <c r="H377" s="200" t="s">
        <v>21</v>
      </c>
      <c r="I377" s="20">
        <v>500</v>
      </c>
    </row>
    <row r="378" spans="2:9">
      <c r="B378" s="196"/>
      <c r="D378" s="196"/>
      <c r="F378" s="199" t="s">
        <v>14</v>
      </c>
      <c r="G378" s="226" t="s">
        <v>77</v>
      </c>
      <c r="H378" s="200" t="s">
        <v>78</v>
      </c>
      <c r="I378" s="20">
        <v>100</v>
      </c>
    </row>
    <row r="379" spans="2:9">
      <c r="B379" s="196"/>
      <c r="D379" s="196"/>
      <c r="F379" s="199" t="s">
        <v>14</v>
      </c>
      <c r="G379" s="226" t="s">
        <v>286</v>
      </c>
      <c r="H379" s="200" t="s">
        <v>287</v>
      </c>
      <c r="I379" s="20">
        <v>1000</v>
      </c>
    </row>
    <row r="380" spans="2:9">
      <c r="B380" s="196"/>
      <c r="D380" s="196"/>
      <c r="F380" s="199" t="s">
        <v>14</v>
      </c>
      <c r="G380" s="226" t="s">
        <v>310</v>
      </c>
      <c r="H380" s="200" t="s">
        <v>311</v>
      </c>
      <c r="I380" s="20">
        <v>2000</v>
      </c>
    </row>
    <row r="381" spans="2:9">
      <c r="B381" s="196"/>
      <c r="D381" s="196"/>
      <c r="F381" s="199" t="s">
        <v>14</v>
      </c>
      <c r="G381" s="226" t="s">
        <v>312</v>
      </c>
      <c r="H381" s="200" t="s">
        <v>313</v>
      </c>
      <c r="I381" s="20">
        <v>3000</v>
      </c>
    </row>
    <row r="382" spans="2:9">
      <c r="B382" s="196"/>
      <c r="D382" s="196"/>
      <c r="F382" s="199" t="s">
        <v>14</v>
      </c>
      <c r="G382" s="226" t="s">
        <v>265</v>
      </c>
      <c r="H382" s="200" t="s">
        <v>266</v>
      </c>
      <c r="I382" s="20">
        <v>21000</v>
      </c>
    </row>
    <row r="383" spans="2:9">
      <c r="B383" s="196"/>
      <c r="D383" s="196"/>
      <c r="F383" s="199" t="s">
        <v>14</v>
      </c>
      <c r="G383" s="226" t="s">
        <v>277</v>
      </c>
      <c r="H383" s="200" t="s">
        <v>278</v>
      </c>
      <c r="I383" s="20">
        <v>1000</v>
      </c>
    </row>
    <row r="384" spans="2:9">
      <c r="B384" s="196"/>
      <c r="D384" s="196"/>
      <c r="F384" s="199" t="s">
        <v>14</v>
      </c>
      <c r="G384" s="226" t="s">
        <v>279</v>
      </c>
      <c r="H384" s="200" t="s">
        <v>280</v>
      </c>
      <c r="I384" s="20">
        <v>1000</v>
      </c>
    </row>
    <row r="385" spans="2:9">
      <c r="B385" s="196"/>
      <c r="D385" s="196"/>
      <c r="F385" s="199" t="s">
        <v>64</v>
      </c>
      <c r="G385" s="226" t="s">
        <v>314</v>
      </c>
      <c r="H385" s="200" t="s">
        <v>315</v>
      </c>
      <c r="I385" s="20">
        <v>495</v>
      </c>
    </row>
    <row r="386" spans="2:9">
      <c r="B386" s="191"/>
      <c r="C386" s="192" t="s">
        <v>316</v>
      </c>
      <c r="D386" s="191"/>
      <c r="E386" s="191"/>
      <c r="F386" s="191"/>
      <c r="G386" s="191"/>
      <c r="H386" s="193" t="s">
        <v>317</v>
      </c>
      <c r="I386" s="3">
        <f>SUBTOTAL(9,I389:I406)</f>
        <v>199466</v>
      </c>
    </row>
    <row r="387" spans="2:9">
      <c r="B387" s="191"/>
      <c r="C387" s="192"/>
      <c r="D387" s="194" t="s">
        <v>318</v>
      </c>
      <c r="E387" s="191"/>
      <c r="F387" s="191"/>
      <c r="G387" s="191"/>
      <c r="H387" s="193" t="s">
        <v>319</v>
      </c>
      <c r="I387" s="3">
        <f>SUBTOTAL(9,I389:I406)</f>
        <v>199466</v>
      </c>
    </row>
    <row r="388" spans="2:9">
      <c r="B388" s="191"/>
      <c r="C388" s="192"/>
      <c r="D388" s="191"/>
      <c r="E388" s="195" t="s">
        <v>271</v>
      </c>
      <c r="F388" s="191"/>
      <c r="G388" s="191"/>
      <c r="H388" s="193" t="s">
        <v>272</v>
      </c>
      <c r="I388" s="65">
        <f>SUBTOTAL(9,I389:I406)</f>
        <v>199466</v>
      </c>
    </row>
    <row r="389" spans="2:9">
      <c r="B389" s="196"/>
      <c r="D389" s="196"/>
      <c r="F389" s="199" t="s">
        <v>14</v>
      </c>
      <c r="G389" s="226" t="s">
        <v>15</v>
      </c>
      <c r="H389" s="200" t="s">
        <v>16</v>
      </c>
      <c r="I389" s="4">
        <v>4579</v>
      </c>
    </row>
    <row r="390" spans="2:9">
      <c r="B390" s="196"/>
      <c r="D390" s="196"/>
      <c r="F390" s="199" t="s">
        <v>14</v>
      </c>
      <c r="G390" s="226" t="s">
        <v>17</v>
      </c>
      <c r="H390" s="200" t="s">
        <v>18</v>
      </c>
      <c r="I390" s="5">
        <v>13680</v>
      </c>
    </row>
    <row r="391" spans="2:9">
      <c r="B391" s="196"/>
      <c r="D391" s="196"/>
      <c r="F391" s="199" t="s">
        <v>14</v>
      </c>
      <c r="G391" s="226" t="s">
        <v>60</v>
      </c>
      <c r="H391" s="200" t="s">
        <v>61</v>
      </c>
      <c r="I391" s="5">
        <v>1596</v>
      </c>
    </row>
    <row r="392" spans="2:9">
      <c r="B392" s="196"/>
      <c r="D392" s="196"/>
      <c r="F392" s="199" t="s">
        <v>14</v>
      </c>
      <c r="G392" s="226" t="s">
        <v>75</v>
      </c>
      <c r="H392" s="200" t="s">
        <v>76</v>
      </c>
      <c r="I392" s="5">
        <v>16625</v>
      </c>
    </row>
    <row r="393" spans="2:9">
      <c r="B393" s="196"/>
      <c r="D393" s="196"/>
      <c r="F393" s="199" t="s">
        <v>14</v>
      </c>
      <c r="G393" s="226" t="s">
        <v>62</v>
      </c>
      <c r="H393" s="200" t="s">
        <v>63</v>
      </c>
      <c r="I393" s="5">
        <v>11400</v>
      </c>
    </row>
    <row r="394" spans="2:9">
      <c r="B394" s="196"/>
      <c r="D394" s="196"/>
      <c r="F394" s="199" t="s">
        <v>14</v>
      </c>
      <c r="G394" s="226" t="s">
        <v>19</v>
      </c>
      <c r="H394" s="319" t="s">
        <v>1098</v>
      </c>
      <c r="I394" s="5">
        <v>4750</v>
      </c>
    </row>
    <row r="395" spans="2:9">
      <c r="B395" s="196"/>
      <c r="D395" s="196"/>
      <c r="F395" s="199" t="s">
        <v>14</v>
      </c>
      <c r="G395" s="226" t="s">
        <v>282</v>
      </c>
      <c r="H395" s="200" t="s">
        <v>283</v>
      </c>
      <c r="I395" s="5">
        <v>2280</v>
      </c>
    </row>
    <row r="396" spans="2:9">
      <c r="B396" s="196"/>
      <c r="D396" s="196"/>
      <c r="F396" s="199" t="s">
        <v>14</v>
      </c>
      <c r="G396" s="226" t="s">
        <v>237</v>
      </c>
      <c r="H396" s="200" t="s">
        <v>238</v>
      </c>
      <c r="I396" s="5">
        <v>17100</v>
      </c>
    </row>
    <row r="397" spans="2:9">
      <c r="B397" s="196"/>
      <c r="D397" s="196"/>
      <c r="F397" s="199" t="s">
        <v>14</v>
      </c>
      <c r="G397" s="226" t="s">
        <v>275</v>
      </c>
      <c r="H397" s="200" t="s">
        <v>276</v>
      </c>
      <c r="I397" s="5">
        <v>9500</v>
      </c>
    </row>
    <row r="398" spans="2:9">
      <c r="B398" s="196"/>
      <c r="D398" s="196"/>
      <c r="F398" s="199" t="s">
        <v>14</v>
      </c>
      <c r="G398" s="226" t="s">
        <v>320</v>
      </c>
      <c r="H398" s="200" t="s">
        <v>321</v>
      </c>
      <c r="I398" s="5">
        <v>47500</v>
      </c>
    </row>
    <row r="399" spans="2:9">
      <c r="B399" s="196"/>
      <c r="D399" s="196"/>
      <c r="F399" s="199" t="s">
        <v>14</v>
      </c>
      <c r="G399" s="226" t="s">
        <v>20</v>
      </c>
      <c r="H399" s="200" t="s">
        <v>21</v>
      </c>
      <c r="I399" s="5">
        <v>2470</v>
      </c>
    </row>
    <row r="400" spans="2:9">
      <c r="B400" s="196"/>
      <c r="D400" s="196"/>
      <c r="F400" s="199" t="s">
        <v>14</v>
      </c>
      <c r="G400" s="226" t="s">
        <v>77</v>
      </c>
      <c r="H400" s="200" t="s">
        <v>78</v>
      </c>
      <c r="I400" s="5">
        <v>2375</v>
      </c>
    </row>
    <row r="401" spans="2:9">
      <c r="B401" s="196"/>
      <c r="D401" s="196"/>
      <c r="F401" s="199" t="s">
        <v>14</v>
      </c>
      <c r="G401" s="226" t="s">
        <v>286</v>
      </c>
      <c r="H401" s="200" t="s">
        <v>287</v>
      </c>
      <c r="I401" s="5">
        <v>3800</v>
      </c>
    </row>
    <row r="402" spans="2:9">
      <c r="B402" s="196"/>
      <c r="D402" s="196"/>
      <c r="F402" s="199" t="s">
        <v>14</v>
      </c>
      <c r="G402" s="226" t="s">
        <v>310</v>
      </c>
      <c r="H402" s="200" t="s">
        <v>311</v>
      </c>
      <c r="I402" s="5">
        <v>4997</v>
      </c>
    </row>
    <row r="403" spans="2:9">
      <c r="B403" s="196"/>
      <c r="D403" s="196"/>
      <c r="F403" s="199" t="s">
        <v>14</v>
      </c>
      <c r="G403" s="226" t="s">
        <v>265</v>
      </c>
      <c r="H403" s="200" t="s">
        <v>266</v>
      </c>
      <c r="I403" s="5">
        <v>2375</v>
      </c>
    </row>
    <row r="404" spans="2:9">
      <c r="B404" s="196"/>
      <c r="D404" s="196"/>
      <c r="F404" s="199" t="s">
        <v>14</v>
      </c>
      <c r="G404" s="226" t="s">
        <v>279</v>
      </c>
      <c r="H404" s="200" t="s">
        <v>280</v>
      </c>
      <c r="I404" s="5">
        <v>15010</v>
      </c>
    </row>
    <row r="405" spans="2:9">
      <c r="B405" s="196"/>
      <c r="D405" s="196"/>
      <c r="F405" s="199" t="s">
        <v>14</v>
      </c>
      <c r="G405" s="226" t="s">
        <v>322</v>
      </c>
      <c r="H405" s="200" t="s">
        <v>323</v>
      </c>
      <c r="I405" s="5">
        <v>36400</v>
      </c>
    </row>
    <row r="406" spans="2:9">
      <c r="B406" s="196"/>
      <c r="D406" s="196"/>
      <c r="F406" s="199" t="s">
        <v>14</v>
      </c>
      <c r="G406" s="226" t="s">
        <v>156</v>
      </c>
      <c r="H406" s="200" t="s">
        <v>157</v>
      </c>
      <c r="I406" s="6">
        <v>3029</v>
      </c>
    </row>
    <row r="407" spans="2:9">
      <c r="B407" s="191"/>
      <c r="C407" s="192" t="s">
        <v>324</v>
      </c>
      <c r="D407" s="191"/>
      <c r="E407" s="191"/>
      <c r="F407" s="191"/>
      <c r="G407" s="191"/>
      <c r="H407" s="193" t="s">
        <v>325</v>
      </c>
      <c r="I407" s="7">
        <f>SUBTOTAL(9,I410:I416)</f>
        <v>147999.4</v>
      </c>
    </row>
    <row r="408" spans="2:9">
      <c r="B408" s="191"/>
      <c r="C408" s="192"/>
      <c r="D408" s="194" t="s">
        <v>326</v>
      </c>
      <c r="E408" s="191"/>
      <c r="F408" s="191"/>
      <c r="G408" s="191"/>
      <c r="H408" s="193" t="s">
        <v>327</v>
      </c>
      <c r="I408" s="14">
        <f>SUBTOTAL(9,I410:I416)</f>
        <v>147999.4</v>
      </c>
    </row>
    <row r="409" spans="2:9">
      <c r="B409" s="191"/>
      <c r="C409" s="192"/>
      <c r="D409" s="191"/>
      <c r="E409" s="195" t="s">
        <v>271</v>
      </c>
      <c r="F409" s="191"/>
      <c r="G409" s="191"/>
      <c r="H409" s="193" t="s">
        <v>272</v>
      </c>
      <c r="I409" s="3">
        <f>SUBTOTAL(9,I410:I416)</f>
        <v>147999.4</v>
      </c>
    </row>
    <row r="410" spans="2:9">
      <c r="B410" s="196"/>
      <c r="D410" s="196"/>
      <c r="F410" s="199" t="s">
        <v>14</v>
      </c>
      <c r="G410" s="226" t="s">
        <v>15</v>
      </c>
      <c r="H410" s="200" t="s">
        <v>16</v>
      </c>
      <c r="I410" s="20">
        <v>3500</v>
      </c>
    </row>
    <row r="411" spans="2:9">
      <c r="B411" s="196"/>
      <c r="D411" s="196"/>
      <c r="F411" s="199" t="s">
        <v>14</v>
      </c>
      <c r="G411" s="226" t="s">
        <v>17</v>
      </c>
      <c r="H411" s="200" t="s">
        <v>18</v>
      </c>
      <c r="I411" s="20">
        <v>4815</v>
      </c>
    </row>
    <row r="412" spans="2:9">
      <c r="B412" s="196"/>
      <c r="D412" s="196"/>
      <c r="F412" s="199" t="s">
        <v>14</v>
      </c>
      <c r="G412" s="226" t="s">
        <v>60</v>
      </c>
      <c r="H412" s="200" t="s">
        <v>61</v>
      </c>
      <c r="I412" s="20">
        <v>42193.4</v>
      </c>
    </row>
    <row r="413" spans="2:9">
      <c r="B413" s="196"/>
      <c r="D413" s="196"/>
      <c r="F413" s="199" t="s">
        <v>14</v>
      </c>
      <c r="G413" s="226" t="s">
        <v>75</v>
      </c>
      <c r="H413" s="200" t="s">
        <v>76</v>
      </c>
      <c r="I413" s="20">
        <v>59693</v>
      </c>
    </row>
    <row r="414" spans="2:9">
      <c r="B414" s="196"/>
      <c r="D414" s="196"/>
      <c r="F414" s="199" t="s">
        <v>14</v>
      </c>
      <c r="G414" s="226" t="s">
        <v>237</v>
      </c>
      <c r="H414" s="200" t="s">
        <v>238</v>
      </c>
      <c r="I414" s="20">
        <v>798</v>
      </c>
    </row>
    <row r="415" spans="2:9">
      <c r="B415" s="196"/>
      <c r="D415" s="196"/>
      <c r="F415" s="199" t="s">
        <v>14</v>
      </c>
      <c r="G415" s="226" t="s">
        <v>217</v>
      </c>
      <c r="H415" s="200" t="s">
        <v>218</v>
      </c>
      <c r="I415" s="20">
        <v>1000</v>
      </c>
    </row>
    <row r="416" spans="2:9">
      <c r="B416" s="196"/>
      <c r="D416" s="196"/>
      <c r="F416" s="199" t="s">
        <v>14</v>
      </c>
      <c r="G416" s="226" t="s">
        <v>322</v>
      </c>
      <c r="H416" s="200" t="s">
        <v>323</v>
      </c>
      <c r="I416" s="20">
        <v>36000</v>
      </c>
    </row>
    <row r="417" spans="2:11">
      <c r="B417" s="191"/>
      <c r="C417" s="192" t="s">
        <v>328</v>
      </c>
      <c r="D417" s="191"/>
      <c r="E417" s="191"/>
      <c r="F417" s="191"/>
      <c r="G417" s="191"/>
      <c r="H417" s="193" t="s">
        <v>329</v>
      </c>
      <c r="I417" s="3">
        <f>SUBTOTAL(9,I420:I425)</f>
        <v>187230</v>
      </c>
    </row>
    <row r="418" spans="2:11">
      <c r="B418" s="191"/>
      <c r="C418" s="192"/>
      <c r="D418" s="194" t="s">
        <v>330</v>
      </c>
      <c r="E418" s="191"/>
      <c r="F418" s="191"/>
      <c r="G418" s="191"/>
      <c r="H418" s="193" t="s">
        <v>331</v>
      </c>
      <c r="I418" s="7">
        <f>SUBTOTAL(9,I420:I425)</f>
        <v>187230</v>
      </c>
    </row>
    <row r="419" spans="2:11">
      <c r="B419" s="191"/>
      <c r="C419" s="192"/>
      <c r="D419" s="191"/>
      <c r="E419" s="195" t="s">
        <v>271</v>
      </c>
      <c r="F419" s="191"/>
      <c r="G419" s="191"/>
      <c r="H419" s="193" t="s">
        <v>272</v>
      </c>
      <c r="I419" s="14">
        <f>SUBTOTAL(9,I420:I425)</f>
        <v>187230</v>
      </c>
    </row>
    <row r="420" spans="2:11">
      <c r="B420" s="196"/>
      <c r="D420" s="196"/>
      <c r="F420" s="199" t="s">
        <v>14</v>
      </c>
      <c r="G420" s="226" t="s">
        <v>15</v>
      </c>
      <c r="H420" s="200" t="s">
        <v>16</v>
      </c>
      <c r="I420" s="4">
        <v>8105</v>
      </c>
    </row>
    <row r="421" spans="2:11">
      <c r="B421" s="196"/>
      <c r="D421" s="196"/>
      <c r="F421" s="199" t="s">
        <v>14</v>
      </c>
      <c r="G421" s="226" t="s">
        <v>304</v>
      </c>
      <c r="H421" s="200" t="s">
        <v>305</v>
      </c>
      <c r="I421" s="5">
        <v>37215</v>
      </c>
    </row>
    <row r="422" spans="2:11">
      <c r="B422" s="196"/>
      <c r="D422" s="196"/>
      <c r="F422" s="199" t="s">
        <v>14</v>
      </c>
      <c r="G422" s="226" t="s">
        <v>282</v>
      </c>
      <c r="H422" s="200" t="s">
        <v>283</v>
      </c>
      <c r="I422" s="5">
        <v>88000</v>
      </c>
    </row>
    <row r="423" spans="2:11">
      <c r="B423" s="196"/>
      <c r="D423" s="196"/>
      <c r="F423" s="199" t="s">
        <v>14</v>
      </c>
      <c r="G423" s="226" t="s">
        <v>296</v>
      </c>
      <c r="H423" s="200" t="s">
        <v>297</v>
      </c>
      <c r="I423" s="5">
        <v>20320</v>
      </c>
    </row>
    <row r="424" spans="2:11">
      <c r="B424" s="196"/>
      <c r="D424" s="196"/>
      <c r="F424" s="199" t="s">
        <v>14</v>
      </c>
      <c r="G424" s="226" t="s">
        <v>275</v>
      </c>
      <c r="H424" s="200" t="s">
        <v>276</v>
      </c>
      <c r="I424" s="5">
        <v>23590</v>
      </c>
    </row>
    <row r="425" spans="2:11">
      <c r="B425" s="196"/>
      <c r="D425" s="196"/>
      <c r="F425" s="199" t="s">
        <v>14</v>
      </c>
      <c r="G425" s="226" t="s">
        <v>265</v>
      </c>
      <c r="H425" s="200" t="s">
        <v>266</v>
      </c>
      <c r="I425" s="6">
        <v>10000</v>
      </c>
    </row>
    <row r="426" spans="2:11">
      <c r="B426" s="191"/>
      <c r="C426" s="192" t="s">
        <v>332</v>
      </c>
      <c r="D426" s="191"/>
      <c r="E426" s="191"/>
      <c r="F426" s="191"/>
      <c r="G426" s="191"/>
      <c r="H426" s="193" t="s">
        <v>333</v>
      </c>
      <c r="I426" s="7">
        <f>SUBTOTAL(9,I429:I434)</f>
        <v>2193357</v>
      </c>
      <c r="J426" s="260"/>
      <c r="K426" s="178"/>
    </row>
    <row r="427" spans="2:11">
      <c r="B427" s="191"/>
      <c r="C427" s="192"/>
      <c r="D427" s="194" t="s">
        <v>334</v>
      </c>
      <c r="E427" s="191"/>
      <c r="F427" s="191"/>
      <c r="G427" s="191"/>
      <c r="H427" s="193" t="s">
        <v>335</v>
      </c>
      <c r="I427" s="3">
        <f>SUBTOTAL(9,I429:I434)</f>
        <v>2193357</v>
      </c>
    </row>
    <row r="428" spans="2:11">
      <c r="B428" s="191"/>
      <c r="C428" s="192"/>
      <c r="D428" s="191"/>
      <c r="E428" s="195" t="s">
        <v>336</v>
      </c>
      <c r="F428" s="191"/>
      <c r="G428" s="191"/>
      <c r="H428" s="193" t="s">
        <v>337</v>
      </c>
      <c r="I428" s="14">
        <f>SUBTOTAL(9,I429:I434)</f>
        <v>2193357</v>
      </c>
    </row>
    <row r="429" spans="2:11">
      <c r="B429" s="196"/>
      <c r="D429" s="196"/>
      <c r="F429" s="199" t="s">
        <v>14</v>
      </c>
      <c r="G429" s="226" t="s">
        <v>15</v>
      </c>
      <c r="H429" s="200" t="s">
        <v>16</v>
      </c>
      <c r="I429" s="4">
        <v>8116</v>
      </c>
    </row>
    <row r="430" spans="2:11">
      <c r="B430" s="196"/>
      <c r="D430" s="196"/>
      <c r="F430" s="199" t="s">
        <v>14</v>
      </c>
      <c r="G430" s="226" t="s">
        <v>17</v>
      </c>
      <c r="H430" s="200" t="s">
        <v>18</v>
      </c>
      <c r="I430" s="5">
        <v>11066</v>
      </c>
    </row>
    <row r="431" spans="2:11">
      <c r="B431" s="196"/>
      <c r="D431" s="196"/>
      <c r="F431" s="199" t="s">
        <v>14</v>
      </c>
      <c r="G431" s="226" t="s">
        <v>62</v>
      </c>
      <c r="H431" s="200" t="s">
        <v>63</v>
      </c>
      <c r="I431" s="5">
        <v>1733</v>
      </c>
    </row>
    <row r="432" spans="2:11">
      <c r="B432" s="196"/>
      <c r="D432" s="196"/>
      <c r="F432" s="199" t="s">
        <v>14</v>
      </c>
      <c r="G432" s="226" t="s">
        <v>19</v>
      </c>
      <c r="H432" s="319" t="s">
        <v>1098</v>
      </c>
      <c r="I432" s="5">
        <v>4002</v>
      </c>
    </row>
    <row r="433" spans="2:11">
      <c r="B433" s="196"/>
      <c r="D433" s="196"/>
      <c r="F433" s="199" t="s">
        <v>14</v>
      </c>
      <c r="G433" s="226" t="s">
        <v>105</v>
      </c>
      <c r="H433" s="200" t="s">
        <v>106</v>
      </c>
      <c r="I433" s="5">
        <v>1000</v>
      </c>
    </row>
    <row r="434" spans="2:11">
      <c r="B434" s="196"/>
      <c r="D434" s="196"/>
      <c r="F434" s="199" t="s">
        <v>14</v>
      </c>
      <c r="G434" s="226" t="s">
        <v>338</v>
      </c>
      <c r="H434" s="200" t="s">
        <v>339</v>
      </c>
      <c r="I434" s="6">
        <v>2167440</v>
      </c>
    </row>
    <row r="435" spans="2:11">
      <c r="B435" s="191"/>
      <c r="C435" s="192" t="s">
        <v>340</v>
      </c>
      <c r="D435" s="191"/>
      <c r="E435" s="191"/>
      <c r="F435" s="191"/>
      <c r="G435" s="191"/>
      <c r="H435" s="193" t="s">
        <v>341</v>
      </c>
      <c r="I435" s="7">
        <f>SUBTOTAL(9,I438:I440)</f>
        <v>66790</v>
      </c>
      <c r="J435" s="260"/>
    </row>
    <row r="436" spans="2:11">
      <c r="B436" s="191"/>
      <c r="C436" s="192"/>
      <c r="D436" s="194" t="s">
        <v>342</v>
      </c>
      <c r="E436" s="191"/>
      <c r="F436" s="191"/>
      <c r="G436" s="191"/>
      <c r="H436" s="193" t="s">
        <v>343</v>
      </c>
      <c r="I436" s="3">
        <f>SUBTOTAL(9,I438:I440)</f>
        <v>66790</v>
      </c>
    </row>
    <row r="437" spans="2:11">
      <c r="B437" s="191"/>
      <c r="C437" s="192"/>
      <c r="D437" s="191"/>
      <c r="E437" s="195" t="s">
        <v>344</v>
      </c>
      <c r="F437" s="191"/>
      <c r="G437" s="191"/>
      <c r="H437" s="193" t="s">
        <v>345</v>
      </c>
      <c r="I437" s="14">
        <f>SUBTOTAL(9,I438:I440)</f>
        <v>66790</v>
      </c>
    </row>
    <row r="438" spans="2:11">
      <c r="B438" s="196"/>
      <c r="D438" s="196"/>
      <c r="F438" s="199" t="s">
        <v>14</v>
      </c>
      <c r="G438" s="226" t="s">
        <v>15</v>
      </c>
      <c r="H438" s="200" t="s">
        <v>16</v>
      </c>
      <c r="I438" s="4">
        <v>3135</v>
      </c>
    </row>
    <row r="439" spans="2:11">
      <c r="B439" s="196"/>
      <c r="D439" s="196"/>
      <c r="F439" s="199" t="s">
        <v>14</v>
      </c>
      <c r="G439" s="226" t="s">
        <v>17</v>
      </c>
      <c r="H439" s="200" t="s">
        <v>18</v>
      </c>
      <c r="I439" s="5">
        <v>3655</v>
      </c>
    </row>
    <row r="440" spans="2:11">
      <c r="B440" s="196"/>
      <c r="D440" s="196"/>
      <c r="F440" s="199" t="s">
        <v>14</v>
      </c>
      <c r="G440" s="226" t="s">
        <v>346</v>
      </c>
      <c r="H440" s="200" t="s">
        <v>347</v>
      </c>
      <c r="I440" s="6">
        <v>60000</v>
      </c>
    </row>
    <row r="441" spans="2:11">
      <c r="B441" s="191"/>
      <c r="C441" s="192" t="s">
        <v>348</v>
      </c>
      <c r="D441" s="191"/>
      <c r="E441" s="191"/>
      <c r="F441" s="191"/>
      <c r="G441" s="191"/>
      <c r="H441" s="193" t="s">
        <v>349</v>
      </c>
      <c r="I441" s="7">
        <f>SUBTOTAL(9,I444:I447)</f>
        <v>223265</v>
      </c>
      <c r="J441" s="260"/>
    </row>
    <row r="442" spans="2:11">
      <c r="B442" s="191"/>
      <c r="C442" s="192"/>
      <c r="D442" s="194" t="s">
        <v>350</v>
      </c>
      <c r="E442" s="191"/>
      <c r="F442" s="191"/>
      <c r="G442" s="191"/>
      <c r="H442" s="193" t="s">
        <v>351</v>
      </c>
      <c r="I442" s="3">
        <f>SUBTOTAL(9,I444:I447)</f>
        <v>223265</v>
      </c>
    </row>
    <row r="443" spans="2:11">
      <c r="B443" s="191"/>
      <c r="C443" s="192"/>
      <c r="D443" s="191"/>
      <c r="E443" s="195" t="s">
        <v>336</v>
      </c>
      <c r="F443" s="191"/>
      <c r="G443" s="191"/>
      <c r="H443" s="193" t="s">
        <v>337</v>
      </c>
      <c r="I443" s="14">
        <f>SUBTOTAL(9,I444:I447)</f>
        <v>223265</v>
      </c>
    </row>
    <row r="444" spans="2:11">
      <c r="B444" s="196"/>
      <c r="D444" s="196"/>
      <c r="F444" s="199" t="s">
        <v>14</v>
      </c>
      <c r="G444" s="226" t="s">
        <v>15</v>
      </c>
      <c r="H444" s="200" t="s">
        <v>16</v>
      </c>
      <c r="I444" s="4">
        <v>11265</v>
      </c>
    </row>
    <row r="445" spans="2:11">
      <c r="B445" s="196"/>
      <c r="D445" s="196"/>
      <c r="F445" s="199" t="s">
        <v>14</v>
      </c>
      <c r="G445" s="226" t="s">
        <v>17</v>
      </c>
      <c r="H445" s="200" t="s">
        <v>18</v>
      </c>
      <c r="I445" s="5">
        <v>12000</v>
      </c>
    </row>
    <row r="446" spans="2:11">
      <c r="B446" s="196"/>
      <c r="D446" s="196"/>
      <c r="F446" s="199" t="s">
        <v>14</v>
      </c>
      <c r="G446" s="226" t="s">
        <v>34</v>
      </c>
      <c r="H446" s="200" t="s">
        <v>35</v>
      </c>
      <c r="I446" s="5">
        <v>175000</v>
      </c>
    </row>
    <row r="447" spans="2:11">
      <c r="B447" s="196"/>
      <c r="D447" s="196"/>
      <c r="F447" s="199" t="s">
        <v>64</v>
      </c>
      <c r="G447" s="226" t="s">
        <v>111</v>
      </c>
      <c r="H447" s="200" t="s">
        <v>112</v>
      </c>
      <c r="I447" s="6">
        <v>25000</v>
      </c>
    </row>
    <row r="448" spans="2:11">
      <c r="B448" s="191"/>
      <c r="C448" s="192" t="s">
        <v>352</v>
      </c>
      <c r="D448" s="191"/>
      <c r="E448" s="191"/>
      <c r="F448" s="191"/>
      <c r="G448" s="191"/>
      <c r="H448" s="193" t="s">
        <v>353</v>
      </c>
      <c r="I448" s="7">
        <f>SUBTOTAL(9,I451:I460)</f>
        <v>52290</v>
      </c>
      <c r="J448" s="260"/>
      <c r="K448" s="178"/>
    </row>
    <row r="449" spans="2:10">
      <c r="B449" s="191"/>
      <c r="C449" s="192"/>
      <c r="D449" s="194" t="s">
        <v>354</v>
      </c>
      <c r="E449" s="191"/>
      <c r="F449" s="191"/>
      <c r="G449" s="191"/>
      <c r="H449" s="193" t="s">
        <v>355</v>
      </c>
      <c r="I449" s="3">
        <f>SUBTOTAL(9,I451:I460)</f>
        <v>52290</v>
      </c>
    </row>
    <row r="450" spans="2:10">
      <c r="B450" s="191"/>
      <c r="C450" s="192"/>
      <c r="D450" s="191"/>
      <c r="E450" s="195" t="s">
        <v>356</v>
      </c>
      <c r="F450" s="191"/>
      <c r="G450" s="191"/>
      <c r="H450" s="193" t="s">
        <v>99</v>
      </c>
      <c r="I450" s="14">
        <f>SUBTOTAL(9,I451:I460)</f>
        <v>52290</v>
      </c>
    </row>
    <row r="451" spans="2:10">
      <c r="B451" s="196"/>
      <c r="D451" s="196"/>
      <c r="F451" s="199" t="s">
        <v>14</v>
      </c>
      <c r="G451" s="226" t="s">
        <v>15</v>
      </c>
      <c r="H451" s="200" t="s">
        <v>16</v>
      </c>
      <c r="I451" s="4">
        <v>8000</v>
      </c>
    </row>
    <row r="452" spans="2:10">
      <c r="B452" s="196"/>
      <c r="D452" s="196"/>
      <c r="F452" s="199" t="s">
        <v>14</v>
      </c>
      <c r="G452" s="226" t="s">
        <v>17</v>
      </c>
      <c r="H452" s="200" t="s">
        <v>18</v>
      </c>
      <c r="I452" s="5">
        <v>3500</v>
      </c>
    </row>
    <row r="453" spans="2:10">
      <c r="B453" s="196"/>
      <c r="D453" s="196"/>
      <c r="F453" s="199" t="s">
        <v>14</v>
      </c>
      <c r="G453" s="226" t="s">
        <v>60</v>
      </c>
      <c r="H453" s="200" t="s">
        <v>61</v>
      </c>
      <c r="I453" s="5">
        <v>4000</v>
      </c>
    </row>
    <row r="454" spans="2:10">
      <c r="B454" s="196"/>
      <c r="D454" s="196"/>
      <c r="F454" s="199" t="s">
        <v>14</v>
      </c>
      <c r="G454" s="226" t="s">
        <v>75</v>
      </c>
      <c r="H454" s="200" t="s">
        <v>76</v>
      </c>
      <c r="I454" s="5">
        <v>1200</v>
      </c>
    </row>
    <row r="455" spans="2:10">
      <c r="B455" s="196"/>
      <c r="D455" s="196"/>
      <c r="F455" s="199" t="s">
        <v>14</v>
      </c>
      <c r="G455" s="226" t="s">
        <v>245</v>
      </c>
      <c r="H455" s="200" t="s">
        <v>246</v>
      </c>
      <c r="I455" s="5">
        <v>2000</v>
      </c>
    </row>
    <row r="456" spans="2:10">
      <c r="B456" s="196"/>
      <c r="D456" s="196"/>
      <c r="F456" s="199" t="s">
        <v>14</v>
      </c>
      <c r="G456" s="226" t="s">
        <v>19</v>
      </c>
      <c r="H456" s="319" t="s">
        <v>1098</v>
      </c>
      <c r="I456" s="5">
        <v>1690</v>
      </c>
    </row>
    <row r="457" spans="2:10">
      <c r="B457" s="196"/>
      <c r="D457" s="196"/>
      <c r="F457" s="199" t="s">
        <v>14</v>
      </c>
      <c r="G457" s="226" t="s">
        <v>81</v>
      </c>
      <c r="H457" s="200" t="s">
        <v>82</v>
      </c>
      <c r="I457" s="5">
        <v>7400</v>
      </c>
    </row>
    <row r="458" spans="2:10">
      <c r="B458" s="196"/>
      <c r="D458" s="196"/>
      <c r="F458" s="199" t="s">
        <v>64</v>
      </c>
      <c r="G458" s="226" t="s">
        <v>65</v>
      </c>
      <c r="H458" s="200" t="s">
        <v>66</v>
      </c>
      <c r="I458" s="5">
        <v>7000</v>
      </c>
    </row>
    <row r="459" spans="2:10">
      <c r="B459" s="196"/>
      <c r="D459" s="196"/>
      <c r="F459" s="199" t="s">
        <v>64</v>
      </c>
      <c r="G459" s="226" t="s">
        <v>111</v>
      </c>
      <c r="H459" s="200" t="s">
        <v>112</v>
      </c>
      <c r="I459" s="5">
        <v>15500</v>
      </c>
    </row>
    <row r="460" spans="2:10">
      <c r="B460" s="196"/>
      <c r="D460" s="196"/>
      <c r="F460" s="199" t="s">
        <v>64</v>
      </c>
      <c r="G460" s="226" t="s">
        <v>357</v>
      </c>
      <c r="H460" s="202" t="s">
        <v>358</v>
      </c>
      <c r="I460" s="6">
        <v>2000</v>
      </c>
    </row>
    <row r="461" spans="2:10">
      <c r="B461" s="191"/>
      <c r="C461" s="192" t="s">
        <v>361</v>
      </c>
      <c r="D461" s="191"/>
      <c r="E461" s="191"/>
      <c r="F461" s="191"/>
      <c r="G461" s="191"/>
      <c r="H461" s="193" t="s">
        <v>362</v>
      </c>
      <c r="I461" s="7">
        <f>SUBTOTAL(9,I464:I474)</f>
        <v>221895</v>
      </c>
      <c r="J461" s="260"/>
    </row>
    <row r="462" spans="2:10">
      <c r="B462" s="191"/>
      <c r="C462" s="192"/>
      <c r="D462" s="194" t="s">
        <v>363</v>
      </c>
      <c r="E462" s="191"/>
      <c r="F462" s="191"/>
      <c r="G462" s="191"/>
      <c r="H462" s="193" t="s">
        <v>364</v>
      </c>
      <c r="I462" s="3">
        <f>SUBTOTAL(9,I464:I474)</f>
        <v>221895</v>
      </c>
    </row>
    <row r="463" spans="2:10">
      <c r="B463" s="191"/>
      <c r="C463" s="192"/>
      <c r="D463" s="191"/>
      <c r="E463" s="195" t="s">
        <v>143</v>
      </c>
      <c r="F463" s="191"/>
      <c r="G463" s="191"/>
      <c r="H463" s="193" t="s">
        <v>144</v>
      </c>
      <c r="I463" s="14">
        <f>SUBTOTAL(9,I464:I474)</f>
        <v>221895</v>
      </c>
    </row>
    <row r="464" spans="2:10">
      <c r="B464" s="196"/>
      <c r="D464" s="196"/>
      <c r="F464" s="199" t="s">
        <v>14</v>
      </c>
      <c r="G464" s="226" t="s">
        <v>15</v>
      </c>
      <c r="H464" s="200" t="s">
        <v>16</v>
      </c>
      <c r="I464" s="4">
        <v>4200</v>
      </c>
    </row>
    <row r="465" spans="2:10">
      <c r="B465" s="196"/>
      <c r="D465" s="196"/>
      <c r="F465" s="199" t="s">
        <v>14</v>
      </c>
      <c r="G465" s="226" t="s">
        <v>17</v>
      </c>
      <c r="H465" s="200" t="s">
        <v>18</v>
      </c>
      <c r="I465" s="5">
        <v>8100</v>
      </c>
    </row>
    <row r="466" spans="2:10">
      <c r="B466" s="196"/>
      <c r="D466" s="196"/>
      <c r="F466" s="199" t="s">
        <v>14</v>
      </c>
      <c r="G466" s="226" t="s">
        <v>75</v>
      </c>
      <c r="H466" s="200" t="s">
        <v>76</v>
      </c>
      <c r="I466" s="5">
        <v>1800</v>
      </c>
    </row>
    <row r="467" spans="2:10">
      <c r="B467" s="196"/>
      <c r="D467" s="196"/>
      <c r="F467" s="199" t="s">
        <v>14</v>
      </c>
      <c r="G467" s="226" t="s">
        <v>19</v>
      </c>
      <c r="H467" s="319" t="s">
        <v>1098</v>
      </c>
      <c r="I467" s="5">
        <v>2400</v>
      </c>
    </row>
    <row r="468" spans="2:10">
      <c r="B468" s="196"/>
      <c r="D468" s="196"/>
      <c r="F468" s="199" t="s">
        <v>14</v>
      </c>
      <c r="G468" s="226" t="s">
        <v>365</v>
      </c>
      <c r="H468" s="200" t="s">
        <v>366</v>
      </c>
      <c r="I468" s="5">
        <v>50</v>
      </c>
    </row>
    <row r="469" spans="2:10">
      <c r="B469" s="196"/>
      <c r="D469" s="196"/>
      <c r="F469" s="199" t="s">
        <v>14</v>
      </c>
      <c r="G469" s="226" t="s">
        <v>32</v>
      </c>
      <c r="H469" s="200" t="s">
        <v>33</v>
      </c>
      <c r="I469" s="5">
        <v>50</v>
      </c>
    </row>
    <row r="470" spans="2:10">
      <c r="B470" s="196"/>
      <c r="D470" s="196"/>
      <c r="F470" s="199" t="s">
        <v>14</v>
      </c>
      <c r="G470" s="226" t="s">
        <v>107</v>
      </c>
      <c r="H470" s="200" t="s">
        <v>108</v>
      </c>
      <c r="I470" s="5">
        <v>20850</v>
      </c>
    </row>
    <row r="471" spans="2:10">
      <c r="B471" s="196"/>
      <c r="D471" s="196"/>
      <c r="F471" s="199" t="s">
        <v>14</v>
      </c>
      <c r="G471" s="226" t="s">
        <v>367</v>
      </c>
      <c r="H471" s="200" t="s">
        <v>368</v>
      </c>
      <c r="I471" s="5">
        <v>100</v>
      </c>
    </row>
    <row r="472" spans="2:10">
      <c r="B472" s="196"/>
      <c r="D472" s="196"/>
      <c r="F472" s="199" t="s">
        <v>14</v>
      </c>
      <c r="G472" s="226">
        <v>4417</v>
      </c>
      <c r="H472" s="200" t="s">
        <v>369</v>
      </c>
      <c r="I472" s="5">
        <v>28695</v>
      </c>
    </row>
    <row r="473" spans="2:10">
      <c r="B473" s="196"/>
      <c r="D473" s="196"/>
      <c r="F473" s="205" t="s">
        <v>14</v>
      </c>
      <c r="G473" s="208" t="s">
        <v>465</v>
      </c>
      <c r="H473" s="202" t="s">
        <v>466</v>
      </c>
      <c r="I473" s="11">
        <v>140600</v>
      </c>
    </row>
    <row r="474" spans="2:10">
      <c r="B474" s="196"/>
      <c r="D474" s="196"/>
      <c r="F474" s="199" t="s">
        <v>14</v>
      </c>
      <c r="G474" s="226" t="s">
        <v>370</v>
      </c>
      <c r="H474" s="200" t="s">
        <v>371</v>
      </c>
      <c r="I474" s="6">
        <v>15050</v>
      </c>
    </row>
    <row r="475" spans="2:10">
      <c r="B475" s="191"/>
      <c r="C475" s="192" t="s">
        <v>372</v>
      </c>
      <c r="D475" s="191"/>
      <c r="E475" s="191"/>
      <c r="F475" s="191"/>
      <c r="G475" s="191"/>
      <c r="H475" s="193" t="s">
        <v>373</v>
      </c>
      <c r="I475" s="7">
        <f>SUBTOTAL(9,I478:I483)</f>
        <v>87415</v>
      </c>
      <c r="J475" s="260"/>
    </row>
    <row r="476" spans="2:10">
      <c r="B476" s="191"/>
      <c r="C476" s="192"/>
      <c r="D476" s="194" t="s">
        <v>374</v>
      </c>
      <c r="E476" s="191"/>
      <c r="F476" s="191"/>
      <c r="G476" s="191"/>
      <c r="H476" s="193" t="s">
        <v>375</v>
      </c>
      <c r="I476" s="3">
        <f>SUBTOTAL(9,I478:I483)</f>
        <v>87415</v>
      </c>
    </row>
    <row r="477" spans="2:10">
      <c r="B477" s="191"/>
      <c r="C477" s="192"/>
      <c r="D477" s="191"/>
      <c r="E477" s="195" t="s">
        <v>143</v>
      </c>
      <c r="F477" s="191"/>
      <c r="G477" s="191"/>
      <c r="H477" s="193" t="s">
        <v>144</v>
      </c>
      <c r="I477" s="14">
        <f>SUBTOTAL(9,I478:I483)</f>
        <v>87415</v>
      </c>
    </row>
    <row r="478" spans="2:10">
      <c r="B478" s="196"/>
      <c r="D478" s="196"/>
      <c r="F478" s="199" t="s">
        <v>14</v>
      </c>
      <c r="G478" s="226" t="s">
        <v>15</v>
      </c>
      <c r="H478" s="200" t="s">
        <v>16</v>
      </c>
      <c r="I478" s="4">
        <v>95</v>
      </c>
    </row>
    <row r="479" spans="2:10">
      <c r="B479" s="196"/>
      <c r="D479" s="196"/>
      <c r="F479" s="199" t="s">
        <v>14</v>
      </c>
      <c r="G479" s="226" t="s">
        <v>17</v>
      </c>
      <c r="H479" s="200" t="s">
        <v>18</v>
      </c>
      <c r="I479" s="5">
        <v>4680</v>
      </c>
    </row>
    <row r="480" spans="2:10">
      <c r="B480" s="196"/>
      <c r="D480" s="196"/>
      <c r="F480" s="199" t="s">
        <v>14</v>
      </c>
      <c r="G480" s="226" t="s">
        <v>75</v>
      </c>
      <c r="H480" s="200" t="s">
        <v>76</v>
      </c>
      <c r="I480" s="5">
        <v>190</v>
      </c>
    </row>
    <row r="481" spans="2:11">
      <c r="B481" s="196"/>
      <c r="D481" s="196"/>
      <c r="F481" s="199" t="s">
        <v>14</v>
      </c>
      <c r="G481" s="226" t="s">
        <v>19</v>
      </c>
      <c r="H481" s="319" t="s">
        <v>1098</v>
      </c>
      <c r="I481" s="5">
        <v>450</v>
      </c>
    </row>
    <row r="482" spans="2:11">
      <c r="B482" s="196"/>
      <c r="D482" s="196"/>
      <c r="F482" s="199" t="s">
        <v>14</v>
      </c>
      <c r="G482" s="226" t="s">
        <v>81</v>
      </c>
      <c r="H482" s="200" t="s">
        <v>82</v>
      </c>
      <c r="I482" s="5">
        <v>62000</v>
      </c>
    </row>
    <row r="483" spans="2:11">
      <c r="B483" s="196"/>
      <c r="D483" s="196"/>
      <c r="F483" s="199" t="s">
        <v>14</v>
      </c>
      <c r="G483" s="226" t="s">
        <v>34</v>
      </c>
      <c r="H483" s="200" t="s">
        <v>35</v>
      </c>
      <c r="I483" s="6">
        <v>20000</v>
      </c>
    </row>
    <row r="484" spans="2:11">
      <c r="B484" s="191"/>
      <c r="C484" s="192" t="s">
        <v>376</v>
      </c>
      <c r="D484" s="191"/>
      <c r="E484" s="191"/>
      <c r="F484" s="191"/>
      <c r="G484" s="191"/>
      <c r="H484" s="193" t="s">
        <v>377</v>
      </c>
      <c r="I484" s="7">
        <f>SUBTOTAL(9,I487:I496)</f>
        <v>504600</v>
      </c>
      <c r="J484" s="260"/>
      <c r="K484" s="178"/>
    </row>
    <row r="485" spans="2:11">
      <c r="B485" s="191"/>
      <c r="C485" s="192"/>
      <c r="D485" s="194" t="s">
        <v>378</v>
      </c>
      <c r="E485" s="191"/>
      <c r="F485" s="191"/>
      <c r="G485" s="191"/>
      <c r="H485" s="193" t="s">
        <v>379</v>
      </c>
      <c r="I485" s="14">
        <f>SUBTOTAL(9,I486:I496)</f>
        <v>504600</v>
      </c>
    </row>
    <row r="486" spans="2:11">
      <c r="B486" s="191"/>
      <c r="C486" s="192"/>
      <c r="D486" s="191"/>
      <c r="E486" s="195" t="s">
        <v>336</v>
      </c>
      <c r="F486" s="191"/>
      <c r="G486" s="191"/>
      <c r="H486" s="193" t="s">
        <v>337</v>
      </c>
      <c r="I486" s="14">
        <f>SUBTOTAL(9,I487:I496)</f>
        <v>504600</v>
      </c>
    </row>
    <row r="487" spans="2:11">
      <c r="B487" s="196"/>
      <c r="D487" s="196"/>
      <c r="F487" s="199" t="s">
        <v>14</v>
      </c>
      <c r="G487" s="226" t="s">
        <v>15</v>
      </c>
      <c r="H487" s="200" t="s">
        <v>16</v>
      </c>
      <c r="I487" s="4">
        <v>70000</v>
      </c>
    </row>
    <row r="488" spans="2:11">
      <c r="B488" s="196"/>
      <c r="D488" s="196"/>
      <c r="F488" s="199" t="s">
        <v>14</v>
      </c>
      <c r="G488" s="226" t="s">
        <v>17</v>
      </c>
      <c r="H488" s="200" t="s">
        <v>18</v>
      </c>
      <c r="I488" s="5">
        <v>97000</v>
      </c>
    </row>
    <row r="489" spans="2:11">
      <c r="B489" s="196"/>
      <c r="D489" s="196"/>
      <c r="F489" s="199" t="s">
        <v>14</v>
      </c>
      <c r="G489" s="226" t="s">
        <v>60</v>
      </c>
      <c r="H489" s="200" t="s">
        <v>61</v>
      </c>
      <c r="I489" s="5">
        <v>3000</v>
      </c>
    </row>
    <row r="490" spans="2:11">
      <c r="B490" s="196"/>
      <c r="D490" s="196"/>
      <c r="F490" s="199" t="s">
        <v>14</v>
      </c>
      <c r="G490" s="226" t="s">
        <v>75</v>
      </c>
      <c r="H490" s="200" t="s">
        <v>76</v>
      </c>
      <c r="I490" s="5">
        <v>6600</v>
      </c>
    </row>
    <row r="491" spans="2:11">
      <c r="B491" s="196"/>
      <c r="D491" s="196"/>
      <c r="F491" s="199" t="s">
        <v>14</v>
      </c>
      <c r="G491" s="226" t="s">
        <v>19</v>
      </c>
      <c r="H491" s="319" t="s">
        <v>1098</v>
      </c>
      <c r="I491" s="5">
        <v>25000</v>
      </c>
    </row>
    <row r="492" spans="2:11">
      <c r="B492" s="196"/>
      <c r="D492" s="196"/>
      <c r="F492" s="199" t="s">
        <v>14</v>
      </c>
      <c r="G492" s="226" t="s">
        <v>265</v>
      </c>
      <c r="H492" s="200" t="s">
        <v>266</v>
      </c>
      <c r="I492" s="5">
        <v>5000</v>
      </c>
    </row>
    <row r="493" spans="2:11">
      <c r="B493" s="196"/>
      <c r="D493" s="196"/>
      <c r="F493" s="199" t="s">
        <v>14</v>
      </c>
      <c r="G493" s="226" t="s">
        <v>79</v>
      </c>
      <c r="H493" s="200" t="s">
        <v>80</v>
      </c>
      <c r="I493" s="5">
        <v>250000</v>
      </c>
    </row>
    <row r="494" spans="2:11">
      <c r="B494" s="196"/>
      <c r="D494" s="196"/>
      <c r="F494" s="199" t="s">
        <v>14</v>
      </c>
      <c r="G494" s="226" t="s">
        <v>247</v>
      </c>
      <c r="H494" s="200" t="s">
        <v>248</v>
      </c>
      <c r="I494" s="5">
        <v>25000</v>
      </c>
    </row>
    <row r="495" spans="2:11">
      <c r="B495" s="196"/>
      <c r="D495" s="196"/>
      <c r="F495" s="199" t="s">
        <v>64</v>
      </c>
      <c r="G495" s="226" t="s">
        <v>65</v>
      </c>
      <c r="H495" s="200" t="s">
        <v>66</v>
      </c>
      <c r="I495" s="5">
        <v>20000</v>
      </c>
    </row>
    <row r="496" spans="2:11">
      <c r="B496" s="196"/>
      <c r="D496" s="196"/>
      <c r="F496" s="199" t="s">
        <v>64</v>
      </c>
      <c r="G496" s="226" t="s">
        <v>124</v>
      </c>
      <c r="H496" s="200" t="s">
        <v>125</v>
      </c>
      <c r="I496" s="5">
        <v>3000</v>
      </c>
    </row>
    <row r="497" spans="2:11">
      <c r="B497" s="191"/>
      <c r="C497" s="192" t="s">
        <v>380</v>
      </c>
      <c r="D497" s="191"/>
      <c r="E497" s="191"/>
      <c r="F497" s="191"/>
      <c r="G497" s="191"/>
      <c r="H497" s="193" t="s">
        <v>381</v>
      </c>
      <c r="I497" s="3">
        <f>SUBTOTAL(9,I500:I507)</f>
        <v>2187227</v>
      </c>
      <c r="J497" s="260"/>
      <c r="K497" s="178"/>
    </row>
    <row r="498" spans="2:11">
      <c r="B498" s="191"/>
      <c r="C498" s="192"/>
      <c r="D498" s="194" t="s">
        <v>382</v>
      </c>
      <c r="E498" s="191"/>
      <c r="F498" s="191"/>
      <c r="G498" s="191"/>
      <c r="H498" s="193" t="s">
        <v>383</v>
      </c>
      <c r="I498" s="3">
        <f>SUBTOTAL(9,I500:I507)</f>
        <v>2187227</v>
      </c>
    </row>
    <row r="499" spans="2:11">
      <c r="B499" s="191"/>
      <c r="C499" s="192"/>
      <c r="D499" s="191"/>
      <c r="E499" s="195" t="s">
        <v>384</v>
      </c>
      <c r="F499" s="191"/>
      <c r="G499" s="191"/>
      <c r="H499" s="193" t="s">
        <v>385</v>
      </c>
      <c r="I499" s="14">
        <f>SUBTOTAL(9,I500:I507)</f>
        <v>2187227</v>
      </c>
    </row>
    <row r="500" spans="2:11">
      <c r="B500" s="196"/>
      <c r="D500" s="196"/>
      <c r="F500" s="199" t="s">
        <v>14</v>
      </c>
      <c r="G500" s="226" t="s">
        <v>15</v>
      </c>
      <c r="H500" s="200" t="s">
        <v>16</v>
      </c>
      <c r="I500" s="4">
        <v>26500</v>
      </c>
    </row>
    <row r="501" spans="2:11">
      <c r="B501" s="196"/>
      <c r="D501" s="196"/>
      <c r="F501" s="199" t="s">
        <v>14</v>
      </c>
      <c r="G501" s="226" t="s">
        <v>17</v>
      </c>
      <c r="H501" s="200" t="s">
        <v>18</v>
      </c>
      <c r="I501" s="5">
        <v>20425</v>
      </c>
    </row>
    <row r="502" spans="2:11">
      <c r="B502" s="196"/>
      <c r="D502" s="196"/>
      <c r="F502" s="199" t="s">
        <v>14</v>
      </c>
      <c r="G502" s="226" t="s">
        <v>60</v>
      </c>
      <c r="H502" s="200" t="s">
        <v>61</v>
      </c>
      <c r="I502" s="5">
        <v>7125</v>
      </c>
    </row>
    <row r="503" spans="2:11">
      <c r="B503" s="196"/>
      <c r="D503" s="196"/>
      <c r="F503" s="199" t="s">
        <v>14</v>
      </c>
      <c r="G503" s="226" t="s">
        <v>75</v>
      </c>
      <c r="H503" s="200" t="s">
        <v>76</v>
      </c>
      <c r="I503" s="5">
        <v>5800</v>
      </c>
    </row>
    <row r="504" spans="2:11">
      <c r="B504" s="196"/>
      <c r="D504" s="196"/>
      <c r="F504" s="199" t="s">
        <v>14</v>
      </c>
      <c r="G504" s="226" t="s">
        <v>19</v>
      </c>
      <c r="H504" s="319" t="s">
        <v>1098</v>
      </c>
      <c r="I504" s="5">
        <v>151147</v>
      </c>
    </row>
    <row r="505" spans="2:11">
      <c r="B505" s="196"/>
      <c r="D505" s="196"/>
      <c r="F505" s="199" t="s">
        <v>14</v>
      </c>
      <c r="G505" s="226" t="s">
        <v>237</v>
      </c>
      <c r="H505" s="200" t="s">
        <v>238</v>
      </c>
      <c r="I505" s="5">
        <v>8000</v>
      </c>
    </row>
    <row r="506" spans="2:11">
      <c r="B506" s="196"/>
      <c r="D506" s="196"/>
      <c r="F506" s="199" t="s">
        <v>14</v>
      </c>
      <c r="G506" s="226" t="s">
        <v>105</v>
      </c>
      <c r="H506" s="200" t="s">
        <v>106</v>
      </c>
      <c r="I506" s="5">
        <v>92860</v>
      </c>
    </row>
    <row r="507" spans="2:11">
      <c r="B507" s="196"/>
      <c r="D507" s="196"/>
      <c r="F507" s="199" t="s">
        <v>14</v>
      </c>
      <c r="G507" s="226" t="s">
        <v>338</v>
      </c>
      <c r="H507" s="200" t="s">
        <v>339</v>
      </c>
      <c r="I507" s="6">
        <v>1875370</v>
      </c>
    </row>
    <row r="508" spans="2:11">
      <c r="B508" s="191"/>
      <c r="C508" s="192" t="s">
        <v>386</v>
      </c>
      <c r="D508" s="191"/>
      <c r="E508" s="191"/>
      <c r="F508" s="191"/>
      <c r="G508" s="191"/>
      <c r="H508" s="193" t="s">
        <v>387</v>
      </c>
      <c r="I508" s="7">
        <f>SUBTOTAL(9,I511:I519)</f>
        <v>29230</v>
      </c>
      <c r="J508" s="260"/>
    </row>
    <row r="509" spans="2:11">
      <c r="B509" s="191"/>
      <c r="C509" s="192"/>
      <c r="D509" s="194" t="s">
        <v>388</v>
      </c>
      <c r="E509" s="191"/>
      <c r="F509" s="191"/>
      <c r="G509" s="191"/>
      <c r="H509" s="193" t="s">
        <v>389</v>
      </c>
      <c r="I509" s="3">
        <f>SUBTOTAL(9,I511:I519)</f>
        <v>29230</v>
      </c>
    </row>
    <row r="510" spans="2:11">
      <c r="B510" s="191"/>
      <c r="C510" s="192"/>
      <c r="D510" s="191"/>
      <c r="E510" s="195" t="s">
        <v>182</v>
      </c>
      <c r="F510" s="191"/>
      <c r="G510" s="191"/>
      <c r="H510" s="193" t="s">
        <v>183</v>
      </c>
      <c r="I510" s="14">
        <f>SUBTOTAL(9,I511:I519)</f>
        <v>29230</v>
      </c>
    </row>
    <row r="511" spans="2:11">
      <c r="B511" s="196"/>
      <c r="D511" s="196"/>
      <c r="F511" s="199" t="s">
        <v>14</v>
      </c>
      <c r="G511" s="226" t="s">
        <v>15</v>
      </c>
      <c r="H511" s="200" t="s">
        <v>16</v>
      </c>
      <c r="I511" s="4">
        <v>11472</v>
      </c>
    </row>
    <row r="512" spans="2:11">
      <c r="B512" s="196"/>
      <c r="D512" s="196"/>
      <c r="F512" s="199" t="s">
        <v>14</v>
      </c>
      <c r="G512" s="226" t="s">
        <v>17</v>
      </c>
      <c r="H512" s="200" t="s">
        <v>18</v>
      </c>
      <c r="I512" s="5">
        <v>2850</v>
      </c>
    </row>
    <row r="513" spans="2:10">
      <c r="B513" s="196"/>
      <c r="D513" s="196"/>
      <c r="F513" s="199" t="s">
        <v>14</v>
      </c>
      <c r="G513" s="226" t="s">
        <v>75</v>
      </c>
      <c r="H513" s="200" t="s">
        <v>76</v>
      </c>
      <c r="I513" s="5">
        <v>5439</v>
      </c>
    </row>
    <row r="514" spans="2:10">
      <c r="B514" s="196"/>
      <c r="D514" s="196"/>
      <c r="F514" s="199" t="s">
        <v>14</v>
      </c>
      <c r="G514" s="226" t="s">
        <v>19</v>
      </c>
      <c r="H514" s="319" t="s">
        <v>1098</v>
      </c>
      <c r="I514" s="5">
        <v>988</v>
      </c>
    </row>
    <row r="515" spans="2:10">
      <c r="B515" s="196"/>
      <c r="D515" s="196"/>
      <c r="F515" s="199" t="s">
        <v>14</v>
      </c>
      <c r="G515" s="226" t="s">
        <v>237</v>
      </c>
      <c r="H515" s="200" t="s">
        <v>238</v>
      </c>
      <c r="I515" s="5">
        <v>3456</v>
      </c>
    </row>
    <row r="516" spans="2:10">
      <c r="B516" s="196"/>
      <c r="D516" s="196"/>
      <c r="F516" s="199" t="s">
        <v>14</v>
      </c>
      <c r="G516" s="226" t="s">
        <v>103</v>
      </c>
      <c r="H516" s="200" t="s">
        <v>104</v>
      </c>
      <c r="I516" s="5">
        <v>950</v>
      </c>
    </row>
    <row r="517" spans="2:10">
      <c r="B517" s="196"/>
      <c r="D517" s="196"/>
      <c r="F517" s="199" t="s">
        <v>14</v>
      </c>
      <c r="G517" s="226" t="s">
        <v>288</v>
      </c>
      <c r="H517" s="200" t="s">
        <v>289</v>
      </c>
      <c r="I517" s="5">
        <v>2365</v>
      </c>
    </row>
    <row r="518" spans="2:10">
      <c r="B518" s="196"/>
      <c r="D518" s="196"/>
      <c r="F518" s="199" t="s">
        <v>14</v>
      </c>
      <c r="G518" s="226" t="s">
        <v>390</v>
      </c>
      <c r="H518" s="200" t="s">
        <v>391</v>
      </c>
      <c r="I518" s="5">
        <v>1140</v>
      </c>
    </row>
    <row r="519" spans="2:10">
      <c r="B519" s="196"/>
      <c r="D519" s="196"/>
      <c r="F519" s="199" t="s">
        <v>14</v>
      </c>
      <c r="G519" s="226" t="s">
        <v>32</v>
      </c>
      <c r="H519" s="200" t="s">
        <v>33</v>
      </c>
      <c r="I519" s="6">
        <v>570</v>
      </c>
    </row>
    <row r="520" spans="2:10">
      <c r="B520" s="191"/>
      <c r="C520" s="192" t="s">
        <v>392</v>
      </c>
      <c r="D520" s="191"/>
      <c r="E520" s="191"/>
      <c r="F520" s="191"/>
      <c r="G520" s="191"/>
      <c r="H520" s="193" t="s">
        <v>393</v>
      </c>
      <c r="I520" s="7">
        <f>SUBTOTAL(9,I523:I527)</f>
        <v>53584</v>
      </c>
      <c r="J520" s="260"/>
    </row>
    <row r="521" spans="2:10">
      <c r="B521" s="191"/>
      <c r="C521" s="192"/>
      <c r="D521" s="194" t="s">
        <v>394</v>
      </c>
      <c r="E521" s="191"/>
      <c r="F521" s="191"/>
      <c r="G521" s="191"/>
      <c r="H521" s="193" t="s">
        <v>395</v>
      </c>
      <c r="I521" s="3">
        <f>SUBTOTAL(9,I523:I527)</f>
        <v>53584</v>
      </c>
    </row>
    <row r="522" spans="2:10">
      <c r="B522" s="191"/>
      <c r="C522" s="192"/>
      <c r="D522" s="191"/>
      <c r="E522" s="195" t="s">
        <v>182</v>
      </c>
      <c r="F522" s="191"/>
      <c r="G522" s="191"/>
      <c r="H522" s="193" t="s">
        <v>183</v>
      </c>
      <c r="I522" s="14">
        <f>SUBTOTAL(9,I523:I527)</f>
        <v>53584</v>
      </c>
    </row>
    <row r="523" spans="2:10">
      <c r="B523" s="196"/>
      <c r="D523" s="196"/>
      <c r="F523" s="199" t="s">
        <v>14</v>
      </c>
      <c r="G523" s="226" t="s">
        <v>75</v>
      </c>
      <c r="H523" s="200" t="s">
        <v>76</v>
      </c>
      <c r="I523" s="4">
        <v>4850</v>
      </c>
    </row>
    <row r="524" spans="2:10">
      <c r="B524" s="196"/>
      <c r="D524" s="196"/>
      <c r="F524" s="199" t="s">
        <v>14</v>
      </c>
      <c r="G524" s="226" t="s">
        <v>103</v>
      </c>
      <c r="H524" s="200" t="s">
        <v>104</v>
      </c>
      <c r="I524" s="5">
        <v>20000</v>
      </c>
    </row>
    <row r="525" spans="2:10">
      <c r="B525" s="196"/>
      <c r="D525" s="196"/>
      <c r="F525" s="199" t="s">
        <v>14</v>
      </c>
      <c r="G525" s="232" t="str">
        <f>MID(H525,6,5)</f>
        <v xml:space="preserve">3591 </v>
      </c>
      <c r="H525" s="242" t="s">
        <v>323</v>
      </c>
      <c r="I525" s="5">
        <v>10000</v>
      </c>
    </row>
    <row r="526" spans="2:10">
      <c r="B526" s="196"/>
      <c r="D526" s="196"/>
      <c r="F526" s="199" t="s">
        <v>64</v>
      </c>
      <c r="G526" s="226" t="s">
        <v>398</v>
      </c>
      <c r="H526" s="200" t="s">
        <v>399</v>
      </c>
      <c r="I526" s="5">
        <v>10448</v>
      </c>
    </row>
    <row r="527" spans="2:10">
      <c r="B527" s="196"/>
      <c r="D527" s="196"/>
      <c r="F527" s="199" t="s">
        <v>64</v>
      </c>
      <c r="G527" s="226" t="s">
        <v>124</v>
      </c>
      <c r="H527" s="200" t="s">
        <v>125</v>
      </c>
      <c r="I527" s="6">
        <v>8286</v>
      </c>
    </row>
    <row r="528" spans="2:10">
      <c r="B528" s="191"/>
      <c r="C528" s="192" t="s">
        <v>400</v>
      </c>
      <c r="D528" s="191"/>
      <c r="E528" s="191"/>
      <c r="F528" s="191"/>
      <c r="G528" s="191"/>
      <c r="H528" s="193" t="s">
        <v>401</v>
      </c>
      <c r="I528" s="7">
        <f>SUBTOTAL(9,I531:I539)</f>
        <v>218866</v>
      </c>
      <c r="J528" s="260"/>
    </row>
    <row r="529" spans="2:11">
      <c r="B529" s="191"/>
      <c r="C529" s="192"/>
      <c r="D529" s="194" t="s">
        <v>402</v>
      </c>
      <c r="E529" s="191"/>
      <c r="F529" s="191"/>
      <c r="G529" s="191"/>
      <c r="H529" s="193" t="s">
        <v>403</v>
      </c>
      <c r="I529" s="3">
        <f>SUBTOTAL(9,I531:I539)</f>
        <v>218866</v>
      </c>
    </row>
    <row r="530" spans="2:11">
      <c r="B530" s="191"/>
      <c r="C530" s="192"/>
      <c r="D530" s="191"/>
      <c r="E530" s="195" t="s">
        <v>404</v>
      </c>
      <c r="F530" s="191"/>
      <c r="G530" s="191"/>
      <c r="H530" s="193" t="s">
        <v>405</v>
      </c>
      <c r="I530" s="14">
        <f>SUBTOTAL(9,I531:I539)</f>
        <v>218866</v>
      </c>
    </row>
    <row r="531" spans="2:11">
      <c r="B531" s="196"/>
      <c r="D531" s="196"/>
      <c r="F531" s="199" t="s">
        <v>14</v>
      </c>
      <c r="G531" s="226" t="s">
        <v>15</v>
      </c>
      <c r="H531" s="200" t="s">
        <v>16</v>
      </c>
      <c r="I531" s="4">
        <v>11569</v>
      </c>
    </row>
    <row r="532" spans="2:11">
      <c r="B532" s="196"/>
      <c r="D532" s="196"/>
      <c r="F532" s="199" t="s">
        <v>14</v>
      </c>
      <c r="G532" s="226" t="s">
        <v>17</v>
      </c>
      <c r="H532" s="200" t="s">
        <v>18</v>
      </c>
      <c r="I532" s="5">
        <v>5160</v>
      </c>
    </row>
    <row r="533" spans="2:11">
      <c r="B533" s="196"/>
      <c r="D533" s="196"/>
      <c r="F533" s="199" t="s">
        <v>14</v>
      </c>
      <c r="G533" s="226" t="s">
        <v>60</v>
      </c>
      <c r="H533" s="200" t="s">
        <v>61</v>
      </c>
      <c r="I533" s="5">
        <v>17784</v>
      </c>
    </row>
    <row r="534" spans="2:11">
      <c r="B534" s="196"/>
      <c r="D534" s="196"/>
      <c r="F534" s="199" t="s">
        <v>14</v>
      </c>
      <c r="G534" s="226" t="s">
        <v>75</v>
      </c>
      <c r="H534" s="200" t="s">
        <v>76</v>
      </c>
      <c r="I534" s="5">
        <v>2605</v>
      </c>
    </row>
    <row r="535" spans="2:11">
      <c r="B535" s="196"/>
      <c r="D535" s="196"/>
      <c r="F535" s="199" t="s">
        <v>14</v>
      </c>
      <c r="G535" s="226" t="s">
        <v>19</v>
      </c>
      <c r="H535" s="319" t="s">
        <v>1098</v>
      </c>
      <c r="I535" s="5">
        <v>14458</v>
      </c>
    </row>
    <row r="536" spans="2:11">
      <c r="B536" s="196"/>
      <c r="D536" s="196"/>
      <c r="F536" s="199" t="s">
        <v>14</v>
      </c>
      <c r="G536" s="226" t="s">
        <v>408</v>
      </c>
      <c r="H536" s="200" t="s">
        <v>409</v>
      </c>
      <c r="I536" s="5">
        <v>51224</v>
      </c>
    </row>
    <row r="537" spans="2:11">
      <c r="B537" s="196"/>
      <c r="D537" s="196"/>
      <c r="F537" s="199" t="s">
        <v>14</v>
      </c>
      <c r="G537" s="226" t="s">
        <v>81</v>
      </c>
      <c r="H537" s="200" t="s">
        <v>82</v>
      </c>
      <c r="I537" s="5">
        <v>7068</v>
      </c>
    </row>
    <row r="538" spans="2:11">
      <c r="B538" s="196"/>
      <c r="D538" s="196"/>
      <c r="F538" s="199" t="s">
        <v>14</v>
      </c>
      <c r="G538" s="226" t="s">
        <v>32</v>
      </c>
      <c r="H538" s="200" t="s">
        <v>33</v>
      </c>
      <c r="I538" s="5">
        <v>5700</v>
      </c>
    </row>
    <row r="539" spans="2:11">
      <c r="B539" s="196"/>
      <c r="D539" s="196"/>
      <c r="F539" s="199" t="s">
        <v>14</v>
      </c>
      <c r="G539" s="226" t="s">
        <v>410</v>
      </c>
      <c r="H539" s="200" t="s">
        <v>411</v>
      </c>
      <c r="I539" s="6">
        <v>103298</v>
      </c>
    </row>
    <row r="540" spans="2:11">
      <c r="B540" s="191"/>
      <c r="C540" s="192" t="s">
        <v>412</v>
      </c>
      <c r="D540" s="191"/>
      <c r="E540" s="191"/>
      <c r="F540" s="191"/>
      <c r="G540" s="191"/>
      <c r="H540" s="193" t="s">
        <v>413</v>
      </c>
      <c r="I540" s="7">
        <f>SUBTOTAL(9,I543:I552)</f>
        <v>124941</v>
      </c>
      <c r="J540" s="260"/>
      <c r="K540" s="178"/>
    </row>
    <row r="541" spans="2:11">
      <c r="B541" s="191"/>
      <c r="C541" s="192"/>
      <c r="D541" s="194" t="s">
        <v>414</v>
      </c>
      <c r="E541" s="191"/>
      <c r="F541" s="191"/>
      <c r="G541" s="191"/>
      <c r="H541" s="193" t="s">
        <v>415</v>
      </c>
      <c r="I541" s="3">
        <f>SUBTOTAL(9,I543:I552)</f>
        <v>124941</v>
      </c>
    </row>
    <row r="542" spans="2:11">
      <c r="B542" s="191"/>
      <c r="C542" s="192"/>
      <c r="D542" s="191"/>
      <c r="E542" s="195" t="s">
        <v>404</v>
      </c>
      <c r="F542" s="191"/>
      <c r="G542" s="191"/>
      <c r="H542" s="193" t="s">
        <v>405</v>
      </c>
      <c r="I542" s="14">
        <f>SUBTOTAL(9,I543:I552)</f>
        <v>124941</v>
      </c>
    </row>
    <row r="543" spans="2:11">
      <c r="B543" s="196"/>
      <c r="D543" s="196"/>
      <c r="F543" s="199" t="s">
        <v>14</v>
      </c>
      <c r="G543" s="226" t="s">
        <v>15</v>
      </c>
      <c r="H543" s="200" t="s">
        <v>16</v>
      </c>
      <c r="I543" s="4">
        <v>10450</v>
      </c>
    </row>
    <row r="544" spans="2:11">
      <c r="B544" s="196"/>
      <c r="D544" s="196"/>
      <c r="F544" s="199" t="s">
        <v>14</v>
      </c>
      <c r="G544" s="226" t="s">
        <v>17</v>
      </c>
      <c r="H544" s="200" t="s">
        <v>18</v>
      </c>
      <c r="I544" s="5">
        <v>4750</v>
      </c>
    </row>
    <row r="545" spans="2:11">
      <c r="B545" s="196"/>
      <c r="D545" s="196"/>
      <c r="F545" s="199" t="s">
        <v>14</v>
      </c>
      <c r="G545" s="226" t="s">
        <v>60</v>
      </c>
      <c r="H545" s="200" t="s">
        <v>61</v>
      </c>
      <c r="I545" s="5">
        <v>48371</v>
      </c>
    </row>
    <row r="546" spans="2:11">
      <c r="B546" s="196"/>
      <c r="D546" s="196"/>
      <c r="F546" s="199" t="s">
        <v>14</v>
      </c>
      <c r="G546" s="226" t="s">
        <v>75</v>
      </c>
      <c r="H546" s="200" t="s">
        <v>76</v>
      </c>
      <c r="I546" s="5">
        <v>20520</v>
      </c>
    </row>
    <row r="547" spans="2:11">
      <c r="B547" s="196"/>
      <c r="D547" s="196"/>
      <c r="F547" s="199" t="s">
        <v>14</v>
      </c>
      <c r="G547" s="226" t="s">
        <v>296</v>
      </c>
      <c r="H547" s="200" t="s">
        <v>297</v>
      </c>
      <c r="I547" s="5">
        <v>5700</v>
      </c>
    </row>
    <row r="548" spans="2:11">
      <c r="B548" s="196"/>
      <c r="D548" s="196"/>
      <c r="F548" s="199" t="s">
        <v>14</v>
      </c>
      <c r="G548" s="226" t="s">
        <v>237</v>
      </c>
      <c r="H548" s="200" t="s">
        <v>238</v>
      </c>
      <c r="I548" s="5">
        <v>3800</v>
      </c>
    </row>
    <row r="549" spans="2:11">
      <c r="B549" s="196"/>
      <c r="D549" s="196"/>
      <c r="F549" s="199" t="s">
        <v>14</v>
      </c>
      <c r="G549" s="226" t="s">
        <v>103</v>
      </c>
      <c r="H549" s="200" t="s">
        <v>104</v>
      </c>
      <c r="I549" s="5">
        <v>5700</v>
      </c>
    </row>
    <row r="550" spans="2:11">
      <c r="B550" s="196"/>
      <c r="D550" s="196"/>
      <c r="F550" s="199" t="s">
        <v>14</v>
      </c>
      <c r="G550" s="226" t="s">
        <v>416</v>
      </c>
      <c r="H550" s="200" t="s">
        <v>417</v>
      </c>
      <c r="I550" s="5">
        <v>9500</v>
      </c>
    </row>
    <row r="551" spans="2:11">
      <c r="B551" s="196"/>
      <c r="D551" s="196"/>
      <c r="F551" s="199" t="s">
        <v>14</v>
      </c>
      <c r="G551" s="226" t="s">
        <v>408</v>
      </c>
      <c r="H551" s="200" t="s">
        <v>409</v>
      </c>
      <c r="I551" s="5">
        <v>6650</v>
      </c>
    </row>
    <row r="552" spans="2:11">
      <c r="B552" s="196"/>
      <c r="D552" s="196"/>
      <c r="F552" s="199" t="s">
        <v>14</v>
      </c>
      <c r="G552" s="226" t="s">
        <v>265</v>
      </c>
      <c r="H552" s="200" t="s">
        <v>266</v>
      </c>
      <c r="I552" s="6">
        <v>9500</v>
      </c>
    </row>
    <row r="553" spans="2:11">
      <c r="B553" s="191"/>
      <c r="C553" s="192" t="s">
        <v>418</v>
      </c>
      <c r="D553" s="191"/>
      <c r="E553" s="191"/>
      <c r="F553" s="191"/>
      <c r="G553" s="191"/>
      <c r="H553" s="193" t="s">
        <v>419</v>
      </c>
      <c r="I553" s="7">
        <f>SUBTOTAL(9,I556:I558)</f>
        <v>50850</v>
      </c>
      <c r="J553" s="260"/>
      <c r="K553" s="178"/>
    </row>
    <row r="554" spans="2:11">
      <c r="B554" s="191"/>
      <c r="C554" s="192"/>
      <c r="D554" s="194" t="s">
        <v>420</v>
      </c>
      <c r="E554" s="191"/>
      <c r="F554" s="191"/>
      <c r="G554" s="191"/>
      <c r="H554" s="193" t="s">
        <v>421</v>
      </c>
      <c r="I554" s="3">
        <f>SUBTOTAL(9,I556:I558)</f>
        <v>50850</v>
      </c>
    </row>
    <row r="555" spans="2:11">
      <c r="B555" s="191"/>
      <c r="C555" s="192"/>
      <c r="D555" s="191"/>
      <c r="E555" s="195" t="s">
        <v>404</v>
      </c>
      <c r="F555" s="191"/>
      <c r="G555" s="191"/>
      <c r="H555" s="193" t="s">
        <v>405</v>
      </c>
      <c r="I555" s="3">
        <f>SUBTOTAL(9,I556:I558)</f>
        <v>50850</v>
      </c>
    </row>
    <row r="556" spans="2:11">
      <c r="B556" s="196"/>
      <c r="D556" s="196"/>
      <c r="F556" s="199" t="s">
        <v>14</v>
      </c>
      <c r="G556" s="226" t="s">
        <v>60</v>
      </c>
      <c r="H556" s="200" t="s">
        <v>61</v>
      </c>
      <c r="I556" s="5">
        <v>9975</v>
      </c>
    </row>
    <row r="557" spans="2:11">
      <c r="B557" s="196"/>
      <c r="D557" s="196"/>
      <c r="F557" s="199" t="s">
        <v>14</v>
      </c>
      <c r="G557" s="226" t="s">
        <v>75</v>
      </c>
      <c r="H557" s="200" t="s">
        <v>76</v>
      </c>
      <c r="I557" s="5">
        <v>10875</v>
      </c>
    </row>
    <row r="558" spans="2:11">
      <c r="B558" s="196"/>
      <c r="D558" s="196"/>
      <c r="F558" s="199" t="s">
        <v>64</v>
      </c>
      <c r="G558" s="226">
        <v>5221</v>
      </c>
      <c r="H558" s="211" t="s">
        <v>422</v>
      </c>
      <c r="I558" s="6">
        <v>30000</v>
      </c>
    </row>
    <row r="559" spans="2:11">
      <c r="B559" s="191"/>
      <c r="C559" s="192" t="s">
        <v>423</v>
      </c>
      <c r="D559" s="191"/>
      <c r="E559" s="191"/>
      <c r="F559" s="191"/>
      <c r="G559" s="191"/>
      <c r="H559" s="193" t="s">
        <v>424</v>
      </c>
      <c r="I559" s="7">
        <f>SUBTOTAL(9,I562:I570)</f>
        <v>197310</v>
      </c>
      <c r="J559" s="260"/>
    </row>
    <row r="560" spans="2:11">
      <c r="B560" s="191"/>
      <c r="C560" s="192"/>
      <c r="D560" s="194" t="s">
        <v>425</v>
      </c>
      <c r="E560" s="191"/>
      <c r="F560" s="191"/>
      <c r="G560" s="191"/>
      <c r="H560" s="193" t="s">
        <v>426</v>
      </c>
      <c r="I560" s="3">
        <f>SUBTOTAL(9,I562:I567)</f>
        <v>47310</v>
      </c>
    </row>
    <row r="561" spans="2:11">
      <c r="B561" s="191"/>
      <c r="C561" s="192"/>
      <c r="D561" s="191"/>
      <c r="E561" s="195" t="s">
        <v>427</v>
      </c>
      <c r="F561" s="191"/>
      <c r="G561" s="191"/>
      <c r="H561" s="193" t="s">
        <v>428</v>
      </c>
      <c r="I561" s="14">
        <f>SUBTOTAL(9,I562:I567)</f>
        <v>47310</v>
      </c>
    </row>
    <row r="562" spans="2:11">
      <c r="B562" s="196"/>
      <c r="D562" s="196"/>
      <c r="F562" s="199" t="s">
        <v>14</v>
      </c>
      <c r="G562" s="226" t="s">
        <v>15</v>
      </c>
      <c r="H562" s="200" t="s">
        <v>16</v>
      </c>
      <c r="I562" s="4">
        <v>7410</v>
      </c>
    </row>
    <row r="563" spans="2:11">
      <c r="B563" s="196"/>
      <c r="D563" s="196"/>
      <c r="F563" s="199" t="s">
        <v>14</v>
      </c>
      <c r="G563" s="226" t="s">
        <v>17</v>
      </c>
      <c r="H563" s="200" t="s">
        <v>18</v>
      </c>
      <c r="I563" s="5">
        <v>9414</v>
      </c>
    </row>
    <row r="564" spans="2:11">
      <c r="B564" s="196"/>
      <c r="D564" s="196"/>
      <c r="F564" s="199" t="s">
        <v>14</v>
      </c>
      <c r="G564" s="226" t="s">
        <v>60</v>
      </c>
      <c r="H564" s="200" t="s">
        <v>61</v>
      </c>
      <c r="I564" s="5">
        <v>6650</v>
      </c>
    </row>
    <row r="565" spans="2:11">
      <c r="B565" s="196"/>
      <c r="D565" s="196"/>
      <c r="F565" s="199" t="s">
        <v>14</v>
      </c>
      <c r="G565" s="226" t="s">
        <v>19</v>
      </c>
      <c r="H565" s="319" t="s">
        <v>1098</v>
      </c>
      <c r="I565" s="5">
        <v>3800</v>
      </c>
    </row>
    <row r="566" spans="2:11">
      <c r="B566" s="196"/>
      <c r="D566" s="196"/>
      <c r="F566" s="199" t="s">
        <v>14</v>
      </c>
      <c r="G566" s="226" t="s">
        <v>32</v>
      </c>
      <c r="H566" s="210" t="s">
        <v>33</v>
      </c>
      <c r="I566" s="5">
        <v>3000</v>
      </c>
    </row>
    <row r="567" spans="2:11">
      <c r="B567" s="196"/>
      <c r="D567" s="196"/>
      <c r="F567" s="199" t="s">
        <v>14</v>
      </c>
      <c r="G567" s="226" t="s">
        <v>34</v>
      </c>
      <c r="H567" s="200" t="s">
        <v>35</v>
      </c>
      <c r="I567" s="6">
        <v>17036</v>
      </c>
    </row>
    <row r="568" spans="2:11">
      <c r="B568" s="191"/>
      <c r="C568" s="192"/>
      <c r="D568" s="194" t="s">
        <v>984</v>
      </c>
      <c r="E568" s="191"/>
      <c r="F568" s="194"/>
      <c r="G568" s="194"/>
      <c r="H568" s="212" t="s">
        <v>429</v>
      </c>
      <c r="I568" s="7">
        <f>SUBTOTAL(9,I570)</f>
        <v>150000</v>
      </c>
    </row>
    <row r="569" spans="2:11">
      <c r="B569" s="191"/>
      <c r="C569" s="192"/>
      <c r="D569" s="191"/>
      <c r="E569" s="195" t="s">
        <v>427</v>
      </c>
      <c r="F569" s="191"/>
      <c r="G569" s="191"/>
      <c r="H569" s="193" t="s">
        <v>428</v>
      </c>
      <c r="I569" s="14">
        <f>SUBTOTAL(9,I570)</f>
        <v>150000</v>
      </c>
    </row>
    <row r="570" spans="2:11">
      <c r="B570" s="196"/>
      <c r="D570" s="196"/>
      <c r="F570" s="199" t="s">
        <v>14</v>
      </c>
      <c r="G570" s="226" t="s">
        <v>430</v>
      </c>
      <c r="H570" s="200" t="s">
        <v>431</v>
      </c>
      <c r="I570" s="9">
        <v>150000</v>
      </c>
    </row>
    <row r="571" spans="2:11">
      <c r="B571" s="191"/>
      <c r="C571" s="192" t="s">
        <v>432</v>
      </c>
      <c r="D571" s="191"/>
      <c r="E571" s="191"/>
      <c r="F571" s="191"/>
      <c r="G571" s="191"/>
      <c r="H571" s="193" t="s">
        <v>433</v>
      </c>
      <c r="I571" s="7">
        <f>SUBTOTAL(9,I574:I576)</f>
        <v>14367</v>
      </c>
      <c r="J571" s="260"/>
      <c r="K571" s="2"/>
    </row>
    <row r="572" spans="2:11">
      <c r="B572" s="191"/>
      <c r="C572" s="192"/>
      <c r="D572" s="194" t="s">
        <v>434</v>
      </c>
      <c r="E572" s="191"/>
      <c r="F572" s="191"/>
      <c r="G572" s="191"/>
      <c r="H572" s="193" t="s">
        <v>435</v>
      </c>
      <c r="I572" s="3">
        <f>SUBTOTAL(9,I574:I576)</f>
        <v>14367</v>
      </c>
    </row>
    <row r="573" spans="2:11">
      <c r="B573" s="191"/>
      <c r="C573" s="192"/>
      <c r="D573" s="191"/>
      <c r="E573" s="195" t="s">
        <v>436</v>
      </c>
      <c r="F573" s="191"/>
      <c r="G573" s="191"/>
      <c r="H573" s="193" t="s">
        <v>437</v>
      </c>
      <c r="I573" s="14">
        <f>SUBTOTAL(9,I574:I576)</f>
        <v>14367</v>
      </c>
    </row>
    <row r="574" spans="2:11">
      <c r="B574" s="196"/>
      <c r="D574" s="196"/>
      <c r="F574" s="213" t="s">
        <v>14</v>
      </c>
      <c r="G574" s="226" t="s">
        <v>15</v>
      </c>
      <c r="H574" s="200" t="s">
        <v>16</v>
      </c>
      <c r="I574" s="4">
        <v>10161.41</v>
      </c>
    </row>
    <row r="575" spans="2:11">
      <c r="B575" s="196"/>
      <c r="D575" s="196"/>
      <c r="F575" s="199" t="s">
        <v>14</v>
      </c>
      <c r="G575" s="226" t="s">
        <v>75</v>
      </c>
      <c r="H575" s="200" t="s">
        <v>76</v>
      </c>
      <c r="I575" s="5">
        <v>2176</v>
      </c>
    </row>
    <row r="576" spans="2:11">
      <c r="B576" s="196"/>
      <c r="D576" s="196"/>
      <c r="F576" s="199" t="s">
        <v>14</v>
      </c>
      <c r="G576" s="226" t="s">
        <v>19</v>
      </c>
      <c r="H576" s="319" t="s">
        <v>1098</v>
      </c>
      <c r="I576" s="6">
        <v>2029.5900000000001</v>
      </c>
    </row>
    <row r="577" spans="2:11">
      <c r="B577" s="191"/>
      <c r="C577" s="192" t="s">
        <v>438</v>
      </c>
      <c r="D577" s="191"/>
      <c r="E577" s="191"/>
      <c r="F577" s="191"/>
      <c r="G577" s="191"/>
      <c r="H577" s="214" t="s">
        <v>439</v>
      </c>
      <c r="I577" s="7">
        <f>SUBTOTAL(9,I580:I591)</f>
        <v>95000</v>
      </c>
      <c r="J577" s="260"/>
      <c r="K577" s="178"/>
    </row>
    <row r="578" spans="2:11">
      <c r="B578" s="191"/>
      <c r="C578" s="192"/>
      <c r="D578" s="194" t="s">
        <v>440</v>
      </c>
      <c r="E578" s="191"/>
      <c r="F578" s="191"/>
      <c r="G578" s="191"/>
      <c r="H578" s="214" t="s">
        <v>441</v>
      </c>
      <c r="I578" s="3">
        <f>SUBTOTAL(9,I580:I591)</f>
        <v>95000</v>
      </c>
    </row>
    <row r="579" spans="2:11">
      <c r="B579" s="191"/>
      <c r="C579" s="192"/>
      <c r="D579" s="191"/>
      <c r="E579" s="195" t="s">
        <v>404</v>
      </c>
      <c r="F579" s="191"/>
      <c r="G579" s="191"/>
      <c r="H579" s="214" t="s">
        <v>405</v>
      </c>
      <c r="I579" s="14">
        <f>SUBTOTAL(9,I580:I591)</f>
        <v>95000</v>
      </c>
    </row>
    <row r="580" spans="2:11">
      <c r="B580" s="196"/>
      <c r="D580" s="196"/>
      <c r="F580" s="199" t="s">
        <v>14</v>
      </c>
      <c r="G580" s="226" t="s">
        <v>15</v>
      </c>
      <c r="H580" s="210" t="s">
        <v>16</v>
      </c>
      <c r="I580" s="4">
        <v>3000</v>
      </c>
    </row>
    <row r="581" spans="2:11">
      <c r="B581" s="196"/>
      <c r="D581" s="196"/>
      <c r="F581" s="199" t="s">
        <v>14</v>
      </c>
      <c r="G581" s="226" t="s">
        <v>17</v>
      </c>
      <c r="H581" s="200" t="s">
        <v>18</v>
      </c>
      <c r="I581" s="5">
        <v>3000</v>
      </c>
    </row>
    <row r="582" spans="2:11">
      <c r="B582" s="196"/>
      <c r="D582" s="196"/>
      <c r="F582" s="199" t="s">
        <v>14</v>
      </c>
      <c r="G582" s="226" t="s">
        <v>60</v>
      </c>
      <c r="H582" s="200" t="s">
        <v>61</v>
      </c>
      <c r="I582" s="5">
        <v>6000</v>
      </c>
    </row>
    <row r="583" spans="2:11">
      <c r="B583" s="196"/>
      <c r="D583" s="196"/>
      <c r="F583" s="199" t="s">
        <v>14</v>
      </c>
      <c r="G583" s="226" t="s">
        <v>282</v>
      </c>
      <c r="H583" s="210" t="s">
        <v>283</v>
      </c>
      <c r="I583" s="5">
        <v>2000</v>
      </c>
    </row>
    <row r="584" spans="2:11">
      <c r="B584" s="196"/>
      <c r="D584" s="196"/>
      <c r="F584" s="199" t="s">
        <v>14</v>
      </c>
      <c r="G584" s="226" t="s">
        <v>275</v>
      </c>
      <c r="H584" s="210" t="s">
        <v>276</v>
      </c>
      <c r="I584" s="5">
        <v>6000</v>
      </c>
    </row>
    <row r="585" spans="2:11">
      <c r="B585" s="196"/>
      <c r="D585" s="196"/>
      <c r="F585" s="199" t="s">
        <v>14</v>
      </c>
      <c r="G585" s="226" t="s">
        <v>103</v>
      </c>
      <c r="H585" s="210" t="s">
        <v>104</v>
      </c>
      <c r="I585" s="5">
        <v>10000</v>
      </c>
    </row>
    <row r="586" spans="2:11">
      <c r="B586" s="196"/>
      <c r="D586" s="196"/>
      <c r="F586" s="199" t="s">
        <v>14</v>
      </c>
      <c r="G586" s="226" t="s">
        <v>408</v>
      </c>
      <c r="H586" s="210" t="s">
        <v>409</v>
      </c>
      <c r="I586" s="5">
        <v>8000</v>
      </c>
    </row>
    <row r="587" spans="2:11">
      <c r="B587" s="196"/>
      <c r="D587" s="196"/>
      <c r="F587" s="199" t="s">
        <v>14</v>
      </c>
      <c r="G587" s="226" t="s">
        <v>119</v>
      </c>
      <c r="H587" s="210" t="s">
        <v>120</v>
      </c>
      <c r="I587" s="5">
        <v>6000</v>
      </c>
    </row>
    <row r="588" spans="2:11">
      <c r="B588" s="196"/>
      <c r="D588" s="196"/>
      <c r="F588" s="199" t="s">
        <v>14</v>
      </c>
      <c r="G588" s="226" t="s">
        <v>247</v>
      </c>
      <c r="H588" s="210" t="s">
        <v>248</v>
      </c>
      <c r="I588" s="5">
        <v>20000</v>
      </c>
    </row>
    <row r="589" spans="2:11">
      <c r="B589" s="196"/>
      <c r="D589" s="196"/>
      <c r="F589" s="199" t="s">
        <v>14</v>
      </c>
      <c r="G589" s="226" t="s">
        <v>107</v>
      </c>
      <c r="H589" s="210" t="s">
        <v>108</v>
      </c>
      <c r="I589" s="5">
        <v>20000</v>
      </c>
    </row>
    <row r="590" spans="2:11">
      <c r="B590" s="196"/>
      <c r="D590" s="196"/>
      <c r="F590" s="199" t="s">
        <v>64</v>
      </c>
      <c r="G590" s="226" t="s">
        <v>111</v>
      </c>
      <c r="H590" s="210" t="s">
        <v>112</v>
      </c>
      <c r="I590" s="5">
        <v>6000</v>
      </c>
    </row>
    <row r="591" spans="2:11">
      <c r="B591" s="196"/>
      <c r="D591" s="196"/>
      <c r="F591" s="196" t="s">
        <v>64</v>
      </c>
      <c r="G591" s="226" t="s">
        <v>398</v>
      </c>
      <c r="H591" s="210" t="s">
        <v>399</v>
      </c>
      <c r="I591" s="6">
        <v>5000</v>
      </c>
    </row>
    <row r="592" spans="2:11">
      <c r="B592" s="191"/>
      <c r="C592" s="192"/>
      <c r="D592" s="191"/>
      <c r="E592" s="191"/>
      <c r="F592" s="191"/>
      <c r="G592" s="194"/>
      <c r="H592" s="214" t="s">
        <v>444</v>
      </c>
      <c r="I592" s="7">
        <f>SUBTOTAL(9,I595:I601)</f>
        <v>73275</v>
      </c>
      <c r="J592" s="260"/>
      <c r="K592" s="64"/>
    </row>
    <row r="593" spans="2:11">
      <c r="B593" s="191"/>
      <c r="C593" s="192"/>
      <c r="D593" s="194" t="s">
        <v>445</v>
      </c>
      <c r="E593" s="191"/>
      <c r="F593" s="191"/>
      <c r="G593" s="191"/>
      <c r="H593" s="193" t="s">
        <v>446</v>
      </c>
      <c r="I593" s="3">
        <f>SUBTOTAL(9,I595:I601)</f>
        <v>73275</v>
      </c>
    </row>
    <row r="594" spans="2:11">
      <c r="B594" s="191"/>
      <c r="C594" s="192"/>
      <c r="D594" s="191"/>
      <c r="E594" s="195" t="s">
        <v>447</v>
      </c>
      <c r="F594" s="191"/>
      <c r="G594" s="191"/>
      <c r="H594" s="193" t="s">
        <v>448</v>
      </c>
      <c r="I594" s="14">
        <f>SUBTOTAL(9,I595:I601)</f>
        <v>73275</v>
      </c>
      <c r="K594" s="1"/>
    </row>
    <row r="595" spans="2:11">
      <c r="B595" s="219"/>
      <c r="C595" s="215"/>
      <c r="D595" s="219"/>
      <c r="E595" s="216"/>
      <c r="F595" s="213" t="s">
        <v>14</v>
      </c>
      <c r="G595" s="261" t="s">
        <v>15</v>
      </c>
      <c r="H595" s="248" t="s">
        <v>16</v>
      </c>
      <c r="I595" s="4">
        <v>7000</v>
      </c>
    </row>
    <row r="596" spans="2:11">
      <c r="B596" s="196"/>
      <c r="C596" s="217"/>
      <c r="D596" s="196"/>
      <c r="E596" s="218"/>
      <c r="F596" s="199" t="s">
        <v>14</v>
      </c>
      <c r="G596" s="226" t="s">
        <v>449</v>
      </c>
      <c r="H596" s="200" t="s">
        <v>450</v>
      </c>
      <c r="I596" s="5">
        <v>21975</v>
      </c>
      <c r="J596" s="2"/>
    </row>
    <row r="597" spans="2:11">
      <c r="B597" s="196"/>
      <c r="C597" s="217"/>
      <c r="D597" s="196"/>
      <c r="E597" s="218"/>
      <c r="F597" s="199" t="s">
        <v>14</v>
      </c>
      <c r="G597" s="198" t="str">
        <f>MID(H597,6,5)</f>
        <v xml:space="preserve">3191 </v>
      </c>
      <c r="H597" s="242" t="s">
        <v>822</v>
      </c>
      <c r="I597" s="5">
        <v>25000</v>
      </c>
      <c r="J597" s="2"/>
    </row>
    <row r="598" spans="2:11">
      <c r="B598" s="196"/>
      <c r="C598" s="217"/>
      <c r="D598" s="196"/>
      <c r="E598" s="218"/>
      <c r="F598" s="199" t="s">
        <v>14</v>
      </c>
      <c r="G598" s="226" t="s">
        <v>153</v>
      </c>
      <c r="H598" s="200" t="s">
        <v>134</v>
      </c>
      <c r="I598" s="5">
        <v>2000</v>
      </c>
    </row>
    <row r="599" spans="2:11">
      <c r="B599" s="196"/>
      <c r="C599" s="217"/>
      <c r="D599" s="196"/>
      <c r="E599" s="218"/>
      <c r="F599" s="199" t="s">
        <v>14</v>
      </c>
      <c r="G599" s="226" t="s">
        <v>32</v>
      </c>
      <c r="H599" s="200" t="s">
        <v>33</v>
      </c>
      <c r="I599" s="5">
        <v>5300</v>
      </c>
    </row>
    <row r="600" spans="2:11">
      <c r="B600" s="196"/>
      <c r="C600" s="217"/>
      <c r="D600" s="196"/>
      <c r="E600" s="218"/>
      <c r="F600" s="199" t="s">
        <v>64</v>
      </c>
      <c r="G600" s="226" t="s">
        <v>65</v>
      </c>
      <c r="H600" s="200" t="s">
        <v>66</v>
      </c>
      <c r="I600" s="5">
        <v>5000</v>
      </c>
    </row>
    <row r="601" spans="2:11">
      <c r="B601" s="220"/>
      <c r="C601" s="262"/>
      <c r="D601" s="220"/>
      <c r="E601" s="263"/>
      <c r="F601" s="222" t="s">
        <v>64</v>
      </c>
      <c r="G601" s="223" t="s">
        <v>111</v>
      </c>
      <c r="H601" s="236" t="s">
        <v>112</v>
      </c>
      <c r="I601" s="6">
        <v>7000</v>
      </c>
    </row>
    <row r="603" spans="2:11">
      <c r="F603" s="225"/>
      <c r="G603" s="226"/>
      <c r="H603" s="207"/>
    </row>
    <row r="604" spans="2:11">
      <c r="B604" s="227">
        <v>1201018</v>
      </c>
      <c r="C604" s="228"/>
      <c r="D604" s="227"/>
      <c r="E604" s="227"/>
      <c r="F604" s="227"/>
      <c r="G604" s="227"/>
      <c r="H604" s="177" t="s">
        <v>1105</v>
      </c>
      <c r="I604" s="76">
        <f>SUBTOTAL(9,I605:I611)</f>
        <v>15000000</v>
      </c>
    </row>
    <row r="605" spans="2:11">
      <c r="B605" s="191"/>
      <c r="C605" s="192" t="s">
        <v>452</v>
      </c>
      <c r="D605" s="191"/>
      <c r="E605" s="191"/>
      <c r="F605" s="191"/>
      <c r="G605" s="191"/>
      <c r="H605" s="193" t="s">
        <v>453</v>
      </c>
      <c r="I605" s="3">
        <f>SUBTOTAL(9,I606:I611)</f>
        <v>15000000</v>
      </c>
    </row>
    <row r="606" spans="2:11">
      <c r="B606" s="191"/>
      <c r="C606" s="192"/>
      <c r="D606" s="194" t="s">
        <v>467</v>
      </c>
      <c r="E606" s="191"/>
      <c r="F606" s="191"/>
      <c r="G606" s="191"/>
      <c r="H606" s="193" t="s">
        <v>455</v>
      </c>
      <c r="I606" s="3">
        <f>SUBTOTAL(9,I608)</f>
        <v>13000000</v>
      </c>
    </row>
    <row r="607" spans="2:11">
      <c r="B607" s="191"/>
      <c r="C607" s="192"/>
      <c r="D607" s="191"/>
      <c r="E607" s="195" t="s">
        <v>263</v>
      </c>
      <c r="F607" s="191"/>
      <c r="G607" s="191"/>
      <c r="H607" s="193" t="s">
        <v>264</v>
      </c>
      <c r="I607" s="3">
        <f>SUBTOTAL(9,I608)</f>
        <v>13000000</v>
      </c>
    </row>
    <row r="608" spans="2:11">
      <c r="B608" s="196"/>
      <c r="C608" s="229"/>
      <c r="D608" s="196"/>
      <c r="E608" s="233"/>
      <c r="F608" s="199" t="s">
        <v>64</v>
      </c>
      <c r="G608" s="208">
        <v>6121</v>
      </c>
      <c r="H608" s="202" t="s">
        <v>458</v>
      </c>
      <c r="I608" s="9">
        <v>13000000</v>
      </c>
    </row>
    <row r="609" spans="2:15">
      <c r="B609" s="191"/>
      <c r="C609" s="192"/>
      <c r="D609" s="191" t="s">
        <v>468</v>
      </c>
      <c r="E609" s="195"/>
      <c r="F609" s="194"/>
      <c r="G609" s="194"/>
      <c r="H609" s="321" t="s">
        <v>1103</v>
      </c>
      <c r="I609" s="3">
        <f>SUBTOTAL(9,I611)</f>
        <v>2000000</v>
      </c>
    </row>
    <row r="610" spans="2:15">
      <c r="B610" s="191"/>
      <c r="C610" s="192"/>
      <c r="D610" s="191"/>
      <c r="E610" s="195" t="s">
        <v>263</v>
      </c>
      <c r="F610" s="194"/>
      <c r="G610" s="194"/>
      <c r="H610" s="193" t="s">
        <v>264</v>
      </c>
      <c r="I610" s="3">
        <f>SUBTOTAL(9,I611)</f>
        <v>2000000</v>
      </c>
    </row>
    <row r="611" spans="2:15" ht="11.25" customHeight="1">
      <c r="B611" s="252"/>
      <c r="C611" s="221"/>
      <c r="D611" s="220"/>
      <c r="E611" s="238"/>
      <c r="F611" s="222" t="s">
        <v>64</v>
      </c>
      <c r="G611" s="235">
        <v>6141</v>
      </c>
      <c r="H611" s="224" t="s">
        <v>457</v>
      </c>
      <c r="I611" s="9">
        <v>2000000</v>
      </c>
    </row>
    <row r="612" spans="2:15">
      <c r="B612" s="232"/>
      <c r="C612" s="231"/>
      <c r="D612" s="232"/>
      <c r="E612" s="232"/>
      <c r="F612" s="225"/>
      <c r="G612" s="237"/>
      <c r="H612" s="209"/>
    </row>
    <row r="613" spans="2:15">
      <c r="B613" s="190"/>
      <c r="C613" s="190"/>
      <c r="D613" s="190"/>
      <c r="E613" s="190"/>
      <c r="F613" s="190"/>
      <c r="G613" s="190"/>
      <c r="I613" s="190"/>
    </row>
    <row r="614" spans="2:15">
      <c r="B614" s="227">
        <v>1500517</v>
      </c>
      <c r="C614" s="228"/>
      <c r="D614" s="227"/>
      <c r="E614" s="227"/>
      <c r="F614" s="227"/>
      <c r="G614" s="227"/>
      <c r="H614" s="177" t="s">
        <v>1104</v>
      </c>
      <c r="I614" s="10">
        <f>SUBTOTAL(9,I618:I618)</f>
        <v>1500000</v>
      </c>
    </row>
    <row r="615" spans="2:15">
      <c r="B615" s="191"/>
      <c r="C615" s="192" t="s">
        <v>452</v>
      </c>
      <c r="D615" s="191"/>
      <c r="E615" s="191"/>
      <c r="F615" s="191"/>
      <c r="G615" s="191"/>
      <c r="H615" s="193" t="s">
        <v>453</v>
      </c>
      <c r="I615" s="3">
        <f>SUBTOTAL(9,I616:I618)</f>
        <v>1500000</v>
      </c>
    </row>
    <row r="616" spans="2:15">
      <c r="B616" s="191"/>
      <c r="C616" s="192"/>
      <c r="D616" s="191" t="s">
        <v>454</v>
      </c>
      <c r="E616" s="191"/>
      <c r="F616" s="191"/>
      <c r="G616" s="191"/>
      <c r="H616" s="193" t="s">
        <v>455</v>
      </c>
      <c r="I616" s="3">
        <f>SUBTOTAL(9,I617:I618)</f>
        <v>1500000</v>
      </c>
    </row>
    <row r="617" spans="2:15">
      <c r="B617" s="191"/>
      <c r="C617" s="192"/>
      <c r="D617" s="191"/>
      <c r="E617" s="195" t="s">
        <v>456</v>
      </c>
      <c r="F617" s="191"/>
      <c r="G617" s="191"/>
      <c r="H617" s="193" t="s">
        <v>264</v>
      </c>
      <c r="I617" s="3">
        <f>SUBTOTAL(9,I618:I618)</f>
        <v>1500000</v>
      </c>
    </row>
    <row r="618" spans="2:15">
      <c r="B618" s="253"/>
      <c r="C618" s="221"/>
      <c r="D618" s="240"/>
      <c r="E618" s="220"/>
      <c r="F618" s="249" t="s">
        <v>64</v>
      </c>
      <c r="G618" s="220">
        <v>6141</v>
      </c>
      <c r="H618" s="250" t="s">
        <v>457</v>
      </c>
      <c r="I618" s="6">
        <v>1500000</v>
      </c>
    </row>
    <row r="619" spans="2:15">
      <c r="B619" s="190"/>
      <c r="C619" s="190"/>
      <c r="D619" s="190"/>
      <c r="E619" s="190"/>
      <c r="F619" s="190"/>
      <c r="G619" s="190"/>
      <c r="I619" s="190"/>
    </row>
    <row r="620" spans="2:15">
      <c r="B620" s="190"/>
      <c r="C620" s="190"/>
      <c r="D620" s="190"/>
      <c r="E620" s="190"/>
      <c r="F620" s="190"/>
      <c r="G620" s="190"/>
      <c r="I620" s="190"/>
    </row>
    <row r="621" spans="2:15">
      <c r="B621" s="227">
        <v>1500518</v>
      </c>
      <c r="C621" s="228"/>
      <c r="D621" s="227"/>
      <c r="E621" s="227"/>
      <c r="F621" s="227"/>
      <c r="G621" s="227"/>
      <c r="H621" s="177" t="s">
        <v>1106</v>
      </c>
      <c r="I621" s="76">
        <f>SUBTOTAL(9,I622:I1175)</f>
        <v>138123479.99000001</v>
      </c>
      <c r="K621" s="71"/>
      <c r="L621" s="2"/>
    </row>
    <row r="622" spans="2:15">
      <c r="B622" s="191"/>
      <c r="C622" s="234" t="s">
        <v>469</v>
      </c>
      <c r="D622" s="191"/>
      <c r="E622" s="191"/>
      <c r="F622" s="191"/>
      <c r="G622" s="191"/>
      <c r="H622" s="193" t="s">
        <v>470</v>
      </c>
      <c r="I622" s="3">
        <f>SUBTOTAL(9,I625:I630)</f>
        <v>1908532.08</v>
      </c>
      <c r="N622" s="81"/>
      <c r="O622" s="178"/>
    </row>
    <row r="623" spans="2:15">
      <c r="B623" s="191"/>
      <c r="C623" s="192"/>
      <c r="D623" s="194" t="s">
        <v>471</v>
      </c>
      <c r="E623" s="191"/>
      <c r="F623" s="191"/>
      <c r="G623" s="191"/>
      <c r="H623" s="193" t="s">
        <v>472</v>
      </c>
      <c r="I623" s="3">
        <f>SUBTOTAL(9,I625:I630)</f>
        <v>1908532.08</v>
      </c>
      <c r="N623" s="81"/>
      <c r="O623" s="81"/>
    </row>
    <row r="624" spans="2:15">
      <c r="B624" s="191"/>
      <c r="C624" s="192"/>
      <c r="D624" s="191"/>
      <c r="E624" s="195" t="s">
        <v>130</v>
      </c>
      <c r="F624" s="191"/>
      <c r="G624" s="191"/>
      <c r="H624" s="193" t="s">
        <v>131</v>
      </c>
      <c r="I624" s="3">
        <f>SUBTOTAL(9,I625:I630)</f>
        <v>1908532.08</v>
      </c>
      <c r="N624" s="81"/>
      <c r="O624" s="81"/>
    </row>
    <row r="625" spans="2:17">
      <c r="B625" s="196"/>
      <c r="D625" s="196"/>
      <c r="F625" s="199" t="s">
        <v>14</v>
      </c>
      <c r="G625" s="226" t="s">
        <v>473</v>
      </c>
      <c r="H625" s="200" t="s">
        <v>474</v>
      </c>
      <c r="I625" s="4">
        <v>999228</v>
      </c>
      <c r="O625" s="1"/>
    </row>
    <row r="626" spans="2:17">
      <c r="B626" s="196"/>
      <c r="D626" s="196"/>
      <c r="F626" s="199" t="s">
        <v>14</v>
      </c>
      <c r="G626" s="226" t="s">
        <v>475</v>
      </c>
      <c r="H626" s="200" t="s">
        <v>476</v>
      </c>
      <c r="I626" s="5">
        <v>23754</v>
      </c>
      <c r="K626" s="178"/>
      <c r="N626" s="81"/>
      <c r="O626" s="81"/>
    </row>
    <row r="627" spans="2:17">
      <c r="B627" s="196"/>
      <c r="D627" s="196"/>
      <c r="F627" s="199" t="s">
        <v>14</v>
      </c>
      <c r="G627" s="226" t="s">
        <v>477</v>
      </c>
      <c r="H627" s="200" t="s">
        <v>478</v>
      </c>
      <c r="I627" s="5">
        <v>356307</v>
      </c>
      <c r="K627" s="178"/>
      <c r="N627" s="81"/>
      <c r="O627" s="77"/>
    </row>
    <row r="628" spans="2:17">
      <c r="B628" s="196"/>
      <c r="D628" s="196"/>
      <c r="F628" s="199" t="s">
        <v>14</v>
      </c>
      <c r="G628" s="226" t="s">
        <v>479</v>
      </c>
      <c r="H628" s="200" t="s">
        <v>480</v>
      </c>
      <c r="I628" s="5">
        <v>408000</v>
      </c>
      <c r="K628" s="178"/>
      <c r="N628" s="81"/>
      <c r="O628" s="81"/>
      <c r="Q628" s="2"/>
    </row>
    <row r="629" spans="2:17">
      <c r="B629" s="196"/>
      <c r="D629" s="196"/>
      <c r="F629" s="199" t="s">
        <v>14</v>
      </c>
      <c r="G629" s="226" t="s">
        <v>481</v>
      </c>
      <c r="H629" s="200" t="s">
        <v>482</v>
      </c>
      <c r="I629" s="5">
        <v>18000</v>
      </c>
      <c r="K629" s="178"/>
    </row>
    <row r="630" spans="2:17">
      <c r="B630" s="196"/>
      <c r="D630" s="196"/>
      <c r="F630" s="199" t="s">
        <v>14</v>
      </c>
      <c r="G630" s="226" t="s">
        <v>483</v>
      </c>
      <c r="H630" s="200" t="s">
        <v>484</v>
      </c>
      <c r="I630" s="5">
        <v>103243.08</v>
      </c>
      <c r="K630" s="178"/>
    </row>
    <row r="631" spans="2:17">
      <c r="B631" s="191"/>
      <c r="C631" s="192" t="s">
        <v>8</v>
      </c>
      <c r="D631" s="191"/>
      <c r="E631" s="191"/>
      <c r="F631" s="191"/>
      <c r="G631" s="191"/>
      <c r="H631" s="193" t="s">
        <v>9</v>
      </c>
      <c r="I631" s="3">
        <f>SUBTOTAL(9,I634:I641)</f>
        <v>1144075.92</v>
      </c>
    </row>
    <row r="632" spans="2:17">
      <c r="B632" s="191"/>
      <c r="C632" s="192"/>
      <c r="D632" s="194" t="s">
        <v>10</v>
      </c>
      <c r="E632" s="191"/>
      <c r="F632" s="191"/>
      <c r="G632" s="191"/>
      <c r="H632" s="193" t="s">
        <v>11</v>
      </c>
      <c r="I632" s="3">
        <f>SUBTOTAL(9,I634:I641)</f>
        <v>1144075.92</v>
      </c>
    </row>
    <row r="633" spans="2:17">
      <c r="B633" s="191"/>
      <c r="C633" s="192"/>
      <c r="D633" s="191"/>
      <c r="E633" s="195" t="s">
        <v>12</v>
      </c>
      <c r="F633" s="191"/>
      <c r="G633" s="191"/>
      <c r="H633" s="193" t="s">
        <v>13</v>
      </c>
      <c r="I633" s="3">
        <f>SUBTOTAL(9,I634:I641)</f>
        <v>1144075.92</v>
      </c>
    </row>
    <row r="634" spans="2:17">
      <c r="B634" s="196"/>
      <c r="D634" s="196"/>
      <c r="F634" s="199" t="s">
        <v>14</v>
      </c>
      <c r="G634" s="226" t="s">
        <v>485</v>
      </c>
      <c r="H634" s="200" t="s">
        <v>486</v>
      </c>
      <c r="I634" s="4">
        <v>509484</v>
      </c>
    </row>
    <row r="635" spans="2:17">
      <c r="B635" s="196"/>
      <c r="D635" s="196"/>
      <c r="F635" s="199" t="s">
        <v>14</v>
      </c>
      <c r="G635" s="226" t="s">
        <v>473</v>
      </c>
      <c r="H635" s="200" t="s">
        <v>474</v>
      </c>
      <c r="I635" s="5">
        <v>79092</v>
      </c>
      <c r="K635" s="178"/>
    </row>
    <row r="636" spans="2:17">
      <c r="B636" s="196"/>
      <c r="D636" s="196"/>
      <c r="F636" s="199" t="s">
        <v>14</v>
      </c>
      <c r="G636" s="226" t="s">
        <v>475</v>
      </c>
      <c r="H636" s="200" t="s">
        <v>476</v>
      </c>
      <c r="I636" s="5">
        <v>14009</v>
      </c>
    </row>
    <row r="637" spans="2:17">
      <c r="B637" s="196"/>
      <c r="D637" s="196"/>
      <c r="F637" s="199" t="s">
        <v>14</v>
      </c>
      <c r="G637" s="226" t="s">
        <v>477</v>
      </c>
      <c r="H637" s="200" t="s">
        <v>478</v>
      </c>
      <c r="I637" s="5">
        <v>199356</v>
      </c>
    </row>
    <row r="638" spans="2:17">
      <c r="B638" s="196"/>
      <c r="D638" s="196"/>
      <c r="F638" s="199" t="s">
        <v>14</v>
      </c>
      <c r="G638" s="226" t="s">
        <v>487</v>
      </c>
      <c r="H638" s="200" t="s">
        <v>488</v>
      </c>
      <c r="I638" s="5">
        <v>36406</v>
      </c>
    </row>
    <row r="639" spans="2:17">
      <c r="B639" s="196"/>
      <c r="D639" s="196"/>
      <c r="F639" s="199" t="s">
        <v>14</v>
      </c>
      <c r="G639" s="226" t="s">
        <v>479</v>
      </c>
      <c r="H639" s="200" t="s">
        <v>480</v>
      </c>
      <c r="I639" s="5">
        <v>216000</v>
      </c>
    </row>
    <row r="640" spans="2:17">
      <c r="B640" s="196"/>
      <c r="D640" s="196"/>
      <c r="F640" s="199" t="s">
        <v>14</v>
      </c>
      <c r="G640" s="226" t="s">
        <v>481</v>
      </c>
      <c r="H640" s="200" t="s">
        <v>482</v>
      </c>
      <c r="I640" s="5">
        <v>36000</v>
      </c>
    </row>
    <row r="641" spans="2:9">
      <c r="B641" s="196"/>
      <c r="D641" s="196"/>
      <c r="F641" s="199" t="s">
        <v>14</v>
      </c>
      <c r="G641" s="226" t="s">
        <v>483</v>
      </c>
      <c r="H641" s="200" t="s">
        <v>484</v>
      </c>
      <c r="I641" s="5">
        <v>53728.92</v>
      </c>
    </row>
    <row r="642" spans="2:9">
      <c r="B642" s="191"/>
      <c r="C642" s="192" t="s">
        <v>36</v>
      </c>
      <c r="D642" s="191"/>
      <c r="E642" s="191"/>
      <c r="F642" s="191"/>
      <c r="G642" s="191"/>
      <c r="H642" s="193" t="s">
        <v>37</v>
      </c>
      <c r="I642" s="3">
        <f>SUBTOTAL(9,I645:I651)</f>
        <v>9130036.4000000004</v>
      </c>
    </row>
    <row r="643" spans="2:9">
      <c r="B643" s="191"/>
      <c r="C643" s="192"/>
      <c r="D643" s="194" t="s">
        <v>58</v>
      </c>
      <c r="E643" s="191"/>
      <c r="F643" s="191"/>
      <c r="G643" s="191"/>
      <c r="H643" s="193" t="s">
        <v>59</v>
      </c>
      <c r="I643" s="3">
        <f>SUBTOTAL(9,I645:I651)</f>
        <v>9130036.4000000004</v>
      </c>
    </row>
    <row r="644" spans="2:9">
      <c r="B644" s="191"/>
      <c r="C644" s="192"/>
      <c r="D644" s="191"/>
      <c r="E644" s="195" t="s">
        <v>12</v>
      </c>
      <c r="F644" s="191"/>
      <c r="G644" s="191"/>
      <c r="H644" s="193" t="s">
        <v>13</v>
      </c>
      <c r="I644" s="3">
        <f>SUBTOTAL(9,I645:I651)</f>
        <v>9130036.4000000004</v>
      </c>
    </row>
    <row r="645" spans="2:9">
      <c r="B645" s="196"/>
      <c r="D645" s="196"/>
      <c r="F645" s="199" t="s">
        <v>14</v>
      </c>
      <c r="G645" s="226" t="s">
        <v>485</v>
      </c>
      <c r="H645" s="200" t="s">
        <v>486</v>
      </c>
      <c r="I645" s="4">
        <v>4567320</v>
      </c>
    </row>
    <row r="646" spans="2:9">
      <c r="B646" s="196"/>
      <c r="D646" s="196"/>
      <c r="F646" s="199" t="s">
        <v>14</v>
      </c>
      <c r="G646" s="226" t="s">
        <v>473</v>
      </c>
      <c r="H646" s="200" t="s">
        <v>474</v>
      </c>
      <c r="I646" s="5">
        <v>157008</v>
      </c>
    </row>
    <row r="647" spans="2:9">
      <c r="B647" s="196"/>
      <c r="D647" s="196"/>
      <c r="F647" s="199" t="s">
        <v>14</v>
      </c>
      <c r="G647" s="226" t="s">
        <v>475</v>
      </c>
      <c r="H647" s="200" t="s">
        <v>476</v>
      </c>
      <c r="I647" s="5">
        <v>114037</v>
      </c>
    </row>
    <row r="648" spans="2:9">
      <c r="B648" s="196"/>
      <c r="D648" s="196"/>
      <c r="F648" s="199" t="s">
        <v>14</v>
      </c>
      <c r="G648" s="226" t="s">
        <v>477</v>
      </c>
      <c r="H648" s="200" t="s">
        <v>478</v>
      </c>
      <c r="I648" s="5">
        <v>1691137</v>
      </c>
    </row>
    <row r="649" spans="2:9">
      <c r="B649" s="196"/>
      <c r="D649" s="196"/>
      <c r="F649" s="199" t="s">
        <v>14</v>
      </c>
      <c r="G649" s="226" t="s">
        <v>479</v>
      </c>
      <c r="H649" s="200" t="s">
        <v>480</v>
      </c>
      <c r="I649" s="5">
        <v>1920000</v>
      </c>
    </row>
    <row r="650" spans="2:9">
      <c r="B650" s="196"/>
      <c r="D650" s="196"/>
      <c r="F650" s="199" t="s">
        <v>14</v>
      </c>
      <c r="G650" s="226" t="s">
        <v>481</v>
      </c>
      <c r="H650" s="200" t="s">
        <v>482</v>
      </c>
      <c r="I650" s="5">
        <v>198000</v>
      </c>
    </row>
    <row r="651" spans="2:9">
      <c r="B651" s="196"/>
      <c r="D651" s="196"/>
      <c r="F651" s="199" t="s">
        <v>14</v>
      </c>
      <c r="G651" s="226" t="s">
        <v>483</v>
      </c>
      <c r="H651" s="200" t="s">
        <v>484</v>
      </c>
      <c r="I651" s="5">
        <v>482534.40000000002</v>
      </c>
    </row>
    <row r="652" spans="2:9">
      <c r="B652" s="191"/>
      <c r="C652" s="192" t="s">
        <v>69</v>
      </c>
      <c r="D652" s="191"/>
      <c r="E652" s="191"/>
      <c r="F652" s="191"/>
      <c r="G652" s="191"/>
      <c r="H652" s="193" t="s">
        <v>70</v>
      </c>
      <c r="I652" s="3">
        <f>SUBTOTAL(9,I655:I660)</f>
        <v>1324383</v>
      </c>
    </row>
    <row r="653" spans="2:9">
      <c r="B653" s="191"/>
      <c r="C653" s="192"/>
      <c r="D653" s="194" t="s">
        <v>71</v>
      </c>
      <c r="E653" s="191"/>
      <c r="F653" s="191"/>
      <c r="G653" s="191"/>
      <c r="H653" s="193" t="s">
        <v>72</v>
      </c>
      <c r="I653" s="3">
        <f>SUBTOTAL(9,I655:I660)</f>
        <v>1324383</v>
      </c>
    </row>
    <row r="654" spans="2:9">
      <c r="B654" s="191"/>
      <c r="C654" s="192"/>
      <c r="D654" s="191"/>
      <c r="E654" s="195" t="s">
        <v>73</v>
      </c>
      <c r="F654" s="191"/>
      <c r="G654" s="191"/>
      <c r="H654" s="193" t="s">
        <v>74</v>
      </c>
      <c r="I654" s="3">
        <f>SUBTOTAL(9,I655:I660)</f>
        <v>1324383</v>
      </c>
    </row>
    <row r="655" spans="2:9">
      <c r="B655" s="196"/>
      <c r="D655" s="196"/>
      <c r="F655" s="199" t="s">
        <v>14</v>
      </c>
      <c r="G655" s="226" t="s">
        <v>473</v>
      </c>
      <c r="H655" s="200" t="s">
        <v>474</v>
      </c>
      <c r="I655" s="4">
        <v>606792</v>
      </c>
    </row>
    <row r="656" spans="2:9">
      <c r="B656" s="196"/>
      <c r="D656" s="196"/>
      <c r="F656" s="199" t="s">
        <v>14</v>
      </c>
      <c r="G656" s="226" t="s">
        <v>475</v>
      </c>
      <c r="H656" s="200" t="s">
        <v>476</v>
      </c>
      <c r="I656" s="5">
        <v>11314</v>
      </c>
    </row>
    <row r="657" spans="2:10">
      <c r="B657" s="196"/>
      <c r="D657" s="196"/>
      <c r="F657" s="199" t="s">
        <v>14</v>
      </c>
      <c r="G657" s="226" t="s">
        <v>477</v>
      </c>
      <c r="H657" s="200" t="s">
        <v>478</v>
      </c>
      <c r="I657" s="5">
        <v>94277</v>
      </c>
    </row>
    <row r="658" spans="2:10">
      <c r="B658" s="196"/>
      <c r="D658" s="196"/>
      <c r="F658" s="199" t="s">
        <v>14</v>
      </c>
      <c r="G658" s="226" t="s">
        <v>481</v>
      </c>
      <c r="H658" s="200" t="s">
        <v>482</v>
      </c>
      <c r="I658" s="5">
        <v>72000</v>
      </c>
    </row>
    <row r="659" spans="2:10">
      <c r="B659" s="196"/>
      <c r="D659" s="196"/>
      <c r="F659" s="199" t="s">
        <v>14</v>
      </c>
      <c r="G659" s="226" t="s">
        <v>489</v>
      </c>
      <c r="H659" s="200" t="s">
        <v>490</v>
      </c>
      <c r="I659" s="5">
        <f>15000+35000</f>
        <v>50000</v>
      </c>
    </row>
    <row r="660" spans="2:10">
      <c r="B660" s="196"/>
      <c r="D660" s="196"/>
      <c r="F660" s="199" t="s">
        <v>14</v>
      </c>
      <c r="G660" s="226" t="s">
        <v>79</v>
      </c>
      <c r="H660" s="200" t="s">
        <v>80</v>
      </c>
      <c r="I660" s="5">
        <v>490000</v>
      </c>
      <c r="J660" s="61"/>
    </row>
    <row r="661" spans="2:10">
      <c r="B661" s="191"/>
      <c r="C661" s="192" t="s">
        <v>89</v>
      </c>
      <c r="D661" s="191"/>
      <c r="E661" s="191"/>
      <c r="F661" s="191"/>
      <c r="G661" s="191"/>
      <c r="H661" s="193" t="s">
        <v>90</v>
      </c>
      <c r="I661" s="3">
        <f>SUBTOTAL(9,I664:I667)</f>
        <v>1582435</v>
      </c>
      <c r="J661" s="61"/>
    </row>
    <row r="662" spans="2:10">
      <c r="B662" s="191"/>
      <c r="C662" s="192"/>
      <c r="D662" s="194" t="s">
        <v>101</v>
      </c>
      <c r="E662" s="191"/>
      <c r="F662" s="191"/>
      <c r="G662" s="191"/>
      <c r="H662" s="193" t="s">
        <v>102</v>
      </c>
      <c r="I662" s="3">
        <f>SUBTOTAL(9,I664:I667)</f>
        <v>1582435</v>
      </c>
      <c r="J662" s="61"/>
    </row>
    <row r="663" spans="2:10">
      <c r="B663" s="191"/>
      <c r="C663" s="192"/>
      <c r="D663" s="191"/>
      <c r="E663" s="195" t="s">
        <v>73</v>
      </c>
      <c r="F663" s="191"/>
      <c r="G663" s="191"/>
      <c r="H663" s="193" t="s">
        <v>74</v>
      </c>
      <c r="I663" s="3">
        <f>SUBTOTAL(9,I664:I667)</f>
        <v>1582435</v>
      </c>
      <c r="J663" s="61"/>
    </row>
    <row r="664" spans="2:10">
      <c r="B664" s="196"/>
      <c r="D664" s="196"/>
      <c r="F664" s="199" t="s">
        <v>14</v>
      </c>
      <c r="G664" s="226" t="s">
        <v>473</v>
      </c>
      <c r="H664" s="200" t="s">
        <v>474</v>
      </c>
      <c r="I664" s="4">
        <v>1225416</v>
      </c>
      <c r="J664" s="61"/>
    </row>
    <row r="665" spans="2:10">
      <c r="B665" s="196"/>
      <c r="D665" s="196"/>
      <c r="F665" s="199" t="s">
        <v>14</v>
      </c>
      <c r="G665" s="226" t="s">
        <v>475</v>
      </c>
      <c r="H665" s="200" t="s">
        <v>476</v>
      </c>
      <c r="I665" s="5">
        <v>22824</v>
      </c>
      <c r="J665" s="61"/>
    </row>
    <row r="666" spans="2:10">
      <c r="B666" s="196"/>
      <c r="D666" s="196"/>
      <c r="F666" s="199" t="s">
        <v>14</v>
      </c>
      <c r="G666" s="226" t="s">
        <v>477</v>
      </c>
      <c r="H666" s="200" t="s">
        <v>478</v>
      </c>
      <c r="I666" s="5">
        <v>190195</v>
      </c>
      <c r="J666" s="61"/>
    </row>
    <row r="667" spans="2:10">
      <c r="B667" s="196"/>
      <c r="D667" s="196"/>
      <c r="F667" s="199" t="s">
        <v>14</v>
      </c>
      <c r="G667" s="226" t="s">
        <v>481</v>
      </c>
      <c r="H667" s="200" t="s">
        <v>482</v>
      </c>
      <c r="I667" s="5">
        <v>144000</v>
      </c>
      <c r="J667" s="61"/>
    </row>
    <row r="668" spans="2:10">
      <c r="B668" s="191"/>
      <c r="C668" s="192" t="s">
        <v>113</v>
      </c>
      <c r="D668" s="191"/>
      <c r="E668" s="191"/>
      <c r="F668" s="191"/>
      <c r="G668" s="191"/>
      <c r="H668" s="193" t="s">
        <v>114</v>
      </c>
      <c r="I668" s="3">
        <f>SUBTOTAL(9,I671:I674)</f>
        <v>617704</v>
      </c>
      <c r="J668" s="61"/>
    </row>
    <row r="669" spans="2:10">
      <c r="B669" s="191"/>
      <c r="C669" s="192"/>
      <c r="D669" s="194" t="s">
        <v>115</v>
      </c>
      <c r="E669" s="191"/>
      <c r="F669" s="191"/>
      <c r="G669" s="191"/>
      <c r="H669" s="193" t="s">
        <v>116</v>
      </c>
      <c r="I669" s="3">
        <f>SUBTOTAL(9,I671:I674)</f>
        <v>617704</v>
      </c>
      <c r="J669" s="61"/>
    </row>
    <row r="670" spans="2:10">
      <c r="B670" s="191"/>
      <c r="C670" s="192"/>
      <c r="D670" s="191"/>
      <c r="E670" s="195" t="s">
        <v>117</v>
      </c>
      <c r="F670" s="191"/>
      <c r="G670" s="191"/>
      <c r="H670" s="193" t="s">
        <v>118</v>
      </c>
      <c r="I670" s="3">
        <f>SUBTOTAL(9,I671:I674)</f>
        <v>617704</v>
      </c>
      <c r="J670" s="61"/>
    </row>
    <row r="671" spans="2:10">
      <c r="B671" s="196"/>
      <c r="D671" s="196"/>
      <c r="F671" s="199" t="s">
        <v>14</v>
      </c>
      <c r="G671" s="226" t="s">
        <v>473</v>
      </c>
      <c r="H671" s="200" t="s">
        <v>474</v>
      </c>
      <c r="I671" s="4">
        <v>462552</v>
      </c>
      <c r="J671" s="61"/>
    </row>
    <row r="672" spans="2:10">
      <c r="B672" s="196"/>
      <c r="D672" s="196"/>
      <c r="F672" s="199" t="s">
        <v>14</v>
      </c>
      <c r="G672" s="226" t="s">
        <v>475</v>
      </c>
      <c r="H672" s="200" t="s">
        <v>476</v>
      </c>
      <c r="I672" s="5">
        <v>8908</v>
      </c>
      <c r="J672" s="61"/>
    </row>
    <row r="673" spans="2:10">
      <c r="B673" s="196"/>
      <c r="D673" s="196"/>
      <c r="F673" s="199" t="s">
        <v>14</v>
      </c>
      <c r="G673" s="226" t="s">
        <v>477</v>
      </c>
      <c r="H673" s="200" t="s">
        <v>478</v>
      </c>
      <c r="I673" s="5">
        <v>74244</v>
      </c>
      <c r="J673" s="61"/>
    </row>
    <row r="674" spans="2:10">
      <c r="B674" s="196"/>
      <c r="D674" s="196"/>
      <c r="F674" s="199" t="s">
        <v>14</v>
      </c>
      <c r="G674" s="226" t="s">
        <v>481</v>
      </c>
      <c r="H674" s="200" t="s">
        <v>482</v>
      </c>
      <c r="I674" s="5">
        <v>72000</v>
      </c>
      <c r="J674" s="61"/>
    </row>
    <row r="675" spans="2:10">
      <c r="B675" s="191"/>
      <c r="C675" s="192" t="s">
        <v>126</v>
      </c>
      <c r="D675" s="191"/>
      <c r="E675" s="191"/>
      <c r="F675" s="191"/>
      <c r="G675" s="191"/>
      <c r="H675" s="193" t="s">
        <v>127</v>
      </c>
      <c r="I675" s="3">
        <f>SUBTOTAL(9,I678:I681)</f>
        <v>1305271</v>
      </c>
      <c r="J675" s="61"/>
    </row>
    <row r="676" spans="2:10">
      <c r="B676" s="191"/>
      <c r="C676" s="192"/>
      <c r="D676" s="194" t="s">
        <v>128</v>
      </c>
      <c r="E676" s="191"/>
      <c r="F676" s="191"/>
      <c r="G676" s="191"/>
      <c r="H676" s="193" t="s">
        <v>129</v>
      </c>
      <c r="I676" s="3">
        <f>SUBTOTAL(9,I678:I681)</f>
        <v>1305271</v>
      </c>
      <c r="J676" s="61"/>
    </row>
    <row r="677" spans="2:10">
      <c r="B677" s="191"/>
      <c r="C677" s="192"/>
      <c r="D677" s="191"/>
      <c r="E677" s="195" t="s">
        <v>130</v>
      </c>
      <c r="F677" s="191"/>
      <c r="G677" s="191"/>
      <c r="H677" s="193" t="s">
        <v>131</v>
      </c>
      <c r="I677" s="3">
        <f>SUBTOTAL(9,I678:I681)</f>
        <v>1305271</v>
      </c>
      <c r="J677" s="61"/>
    </row>
    <row r="678" spans="2:10">
      <c r="B678" s="196"/>
      <c r="D678" s="196"/>
      <c r="F678" s="199" t="s">
        <v>14</v>
      </c>
      <c r="G678" s="226" t="s">
        <v>473</v>
      </c>
      <c r="H678" s="200" t="s">
        <v>474</v>
      </c>
      <c r="I678" s="4">
        <v>1039560</v>
      </c>
      <c r="J678" s="61"/>
    </row>
    <row r="679" spans="2:10">
      <c r="B679" s="196"/>
      <c r="D679" s="196"/>
      <c r="F679" s="199" t="s">
        <v>14</v>
      </c>
      <c r="G679" s="226" t="s">
        <v>475</v>
      </c>
      <c r="H679" s="200" t="s">
        <v>476</v>
      </c>
      <c r="I679" s="5">
        <v>18827</v>
      </c>
      <c r="J679" s="61"/>
    </row>
    <row r="680" spans="2:10">
      <c r="B680" s="196"/>
      <c r="D680" s="196"/>
      <c r="F680" s="199" t="s">
        <v>14</v>
      </c>
      <c r="G680" s="226" t="s">
        <v>477</v>
      </c>
      <c r="H680" s="200" t="s">
        <v>478</v>
      </c>
      <c r="I680" s="5">
        <v>156884</v>
      </c>
      <c r="J680" s="61"/>
    </row>
    <row r="681" spans="2:10">
      <c r="B681" s="196"/>
      <c r="D681" s="196"/>
      <c r="F681" s="199" t="s">
        <v>14</v>
      </c>
      <c r="G681" s="226" t="s">
        <v>481</v>
      </c>
      <c r="H681" s="200" t="s">
        <v>482</v>
      </c>
      <c r="I681" s="5">
        <v>90000</v>
      </c>
      <c r="J681" s="61"/>
    </row>
    <row r="682" spans="2:10">
      <c r="B682" s="191"/>
      <c r="C682" s="192" t="s">
        <v>139</v>
      </c>
      <c r="D682" s="191"/>
      <c r="E682" s="191"/>
      <c r="F682" s="191"/>
      <c r="G682" s="191"/>
      <c r="H682" s="193" t="s">
        <v>140</v>
      </c>
      <c r="I682" s="3">
        <f>SUBTOTAL(9,I685:I688)</f>
        <v>3515211</v>
      </c>
      <c r="J682" s="61"/>
    </row>
    <row r="683" spans="2:10">
      <c r="B683" s="191"/>
      <c r="C683" s="192"/>
      <c r="D683" s="194" t="s">
        <v>141</v>
      </c>
      <c r="E683" s="191"/>
      <c r="F683" s="191"/>
      <c r="G683" s="191"/>
      <c r="H683" s="193" t="s">
        <v>142</v>
      </c>
      <c r="I683" s="3">
        <f>SUBTOTAL(9,I685:I688)</f>
        <v>3515211</v>
      </c>
      <c r="J683" s="61"/>
    </row>
    <row r="684" spans="2:10">
      <c r="B684" s="191"/>
      <c r="C684" s="192"/>
      <c r="D684" s="191"/>
      <c r="E684" s="195" t="s">
        <v>143</v>
      </c>
      <c r="F684" s="191"/>
      <c r="G684" s="191"/>
      <c r="H684" s="193" t="s">
        <v>144</v>
      </c>
      <c r="I684" s="3">
        <f>SUBTOTAL(9,I685:I688)</f>
        <v>3515211</v>
      </c>
      <c r="J684" s="61"/>
    </row>
    <row r="685" spans="2:10">
      <c r="B685" s="196"/>
      <c r="D685" s="196"/>
      <c r="F685" s="199" t="s">
        <v>14</v>
      </c>
      <c r="G685" s="226" t="s">
        <v>473</v>
      </c>
      <c r="H685" s="200" t="s">
        <v>474</v>
      </c>
      <c r="I685" s="4">
        <v>2628012</v>
      </c>
      <c r="J685" s="61"/>
    </row>
    <row r="686" spans="2:10">
      <c r="B686" s="196"/>
      <c r="D686" s="196"/>
      <c r="F686" s="199" t="s">
        <v>14</v>
      </c>
      <c r="G686" s="226" t="s">
        <v>475</v>
      </c>
      <c r="H686" s="200" t="s">
        <v>476</v>
      </c>
      <c r="I686" s="5">
        <v>50693</v>
      </c>
      <c r="J686" s="61"/>
    </row>
    <row r="687" spans="2:10">
      <c r="B687" s="196"/>
      <c r="D687" s="196"/>
      <c r="F687" s="199" t="s">
        <v>14</v>
      </c>
      <c r="G687" s="226" t="s">
        <v>477</v>
      </c>
      <c r="H687" s="200" t="s">
        <v>478</v>
      </c>
      <c r="I687" s="5">
        <v>422506</v>
      </c>
      <c r="J687" s="61"/>
    </row>
    <row r="688" spans="2:10">
      <c r="B688" s="196"/>
      <c r="D688" s="196"/>
      <c r="F688" s="199" t="s">
        <v>14</v>
      </c>
      <c r="G688" s="226" t="s">
        <v>481</v>
      </c>
      <c r="H688" s="200" t="s">
        <v>482</v>
      </c>
      <c r="I688" s="5">
        <v>414000</v>
      </c>
      <c r="J688" s="61"/>
    </row>
    <row r="689" spans="2:10">
      <c r="B689" s="191"/>
      <c r="C689" s="192" t="s">
        <v>145</v>
      </c>
      <c r="D689" s="191"/>
      <c r="E689" s="191"/>
      <c r="F689" s="191"/>
      <c r="G689" s="191"/>
      <c r="H689" s="193" t="s">
        <v>146</v>
      </c>
      <c r="I689" s="3">
        <f>SUBTOTAL(9,I692:I695)</f>
        <v>918057</v>
      </c>
      <c r="J689" s="61"/>
    </row>
    <row r="690" spans="2:10">
      <c r="B690" s="191"/>
      <c r="C690" s="192"/>
      <c r="D690" s="194" t="s">
        <v>147</v>
      </c>
      <c r="E690" s="191"/>
      <c r="F690" s="191"/>
      <c r="G690" s="191"/>
      <c r="H690" s="193" t="s">
        <v>148</v>
      </c>
      <c r="I690" s="3">
        <f>SUBTOTAL(9,I692:I695)</f>
        <v>918057</v>
      </c>
      <c r="J690" s="61"/>
    </row>
    <row r="691" spans="2:10">
      <c r="B691" s="191"/>
      <c r="C691" s="192"/>
      <c r="D691" s="191"/>
      <c r="E691" s="195" t="s">
        <v>149</v>
      </c>
      <c r="F691" s="191"/>
      <c r="G691" s="191"/>
      <c r="H691" s="193" t="s">
        <v>150</v>
      </c>
      <c r="I691" s="3">
        <f>SUBTOTAL(9,I692:I695)</f>
        <v>918057</v>
      </c>
      <c r="J691" s="61"/>
    </row>
    <row r="692" spans="2:10">
      <c r="B692" s="196"/>
      <c r="D692" s="196"/>
      <c r="F692" s="199" t="s">
        <v>14</v>
      </c>
      <c r="G692" s="226" t="s">
        <v>473</v>
      </c>
      <c r="H692" s="200" t="s">
        <v>474</v>
      </c>
      <c r="I692" s="4">
        <v>704472</v>
      </c>
      <c r="J692" s="61"/>
    </row>
    <row r="693" spans="2:10">
      <c r="B693" s="196"/>
      <c r="D693" s="196"/>
      <c r="F693" s="199" t="s">
        <v>14</v>
      </c>
      <c r="G693" s="226" t="s">
        <v>475</v>
      </c>
      <c r="H693" s="200" t="s">
        <v>476</v>
      </c>
      <c r="I693" s="5">
        <v>13242</v>
      </c>
      <c r="J693" s="61"/>
    </row>
    <row r="694" spans="2:10">
      <c r="B694" s="196"/>
      <c r="D694" s="196"/>
      <c r="F694" s="199" t="s">
        <v>14</v>
      </c>
      <c r="G694" s="226" t="s">
        <v>477</v>
      </c>
      <c r="H694" s="200" t="s">
        <v>478</v>
      </c>
      <c r="I694" s="5">
        <v>110343</v>
      </c>
      <c r="J694" s="61"/>
    </row>
    <row r="695" spans="2:10">
      <c r="B695" s="196"/>
      <c r="D695" s="196"/>
      <c r="F695" s="199" t="s">
        <v>14</v>
      </c>
      <c r="G695" s="226" t="s">
        <v>481</v>
      </c>
      <c r="H695" s="200" t="s">
        <v>482</v>
      </c>
      <c r="I695" s="5">
        <v>90000</v>
      </c>
      <c r="J695" s="61"/>
    </row>
    <row r="696" spans="2:10">
      <c r="B696" s="191"/>
      <c r="C696" s="192" t="s">
        <v>160</v>
      </c>
      <c r="D696" s="191"/>
      <c r="E696" s="191"/>
      <c r="F696" s="191"/>
      <c r="G696" s="191"/>
      <c r="H696" s="193" t="s">
        <v>161</v>
      </c>
      <c r="I696" s="3">
        <f>SUBTOTAL(9,I699:I702)</f>
        <v>98051</v>
      </c>
      <c r="J696" s="61"/>
    </row>
    <row r="697" spans="2:10">
      <c r="B697" s="191"/>
      <c r="C697" s="192"/>
      <c r="D697" s="194" t="s">
        <v>162</v>
      </c>
      <c r="E697" s="191"/>
      <c r="F697" s="191"/>
      <c r="G697" s="191"/>
      <c r="H697" s="193" t="s">
        <v>163</v>
      </c>
      <c r="I697" s="3">
        <f>SUBTOTAL(9,I699:I702)</f>
        <v>98051</v>
      </c>
      <c r="J697" s="61"/>
    </row>
    <row r="698" spans="2:10">
      <c r="B698" s="191"/>
      <c r="C698" s="192"/>
      <c r="D698" s="191"/>
      <c r="E698" s="195" t="s">
        <v>164</v>
      </c>
      <c r="F698" s="191"/>
      <c r="G698" s="191"/>
      <c r="H698" s="193" t="s">
        <v>165</v>
      </c>
      <c r="I698" s="3">
        <f>SUBTOTAL(9,I699:I702)</f>
        <v>98051</v>
      </c>
      <c r="J698" s="61"/>
    </row>
    <row r="699" spans="2:10">
      <c r="B699" s="196"/>
      <c r="D699" s="196"/>
      <c r="F699" s="199" t="s">
        <v>14</v>
      </c>
      <c r="G699" s="226" t="s">
        <v>473</v>
      </c>
      <c r="H699" s="200" t="s">
        <v>474</v>
      </c>
      <c r="I699" s="4">
        <v>66852</v>
      </c>
      <c r="J699" s="61"/>
    </row>
    <row r="700" spans="2:10">
      <c r="B700" s="196"/>
      <c r="D700" s="196"/>
      <c r="F700" s="199" t="s">
        <v>14</v>
      </c>
      <c r="G700" s="226" t="s">
        <v>475</v>
      </c>
      <c r="H700" s="200" t="s">
        <v>476</v>
      </c>
      <c r="I700" s="5">
        <v>1414</v>
      </c>
      <c r="J700" s="61"/>
    </row>
    <row r="701" spans="2:10">
      <c r="B701" s="196"/>
      <c r="D701" s="196"/>
      <c r="F701" s="199" t="s">
        <v>14</v>
      </c>
      <c r="G701" s="226" t="s">
        <v>477</v>
      </c>
      <c r="H701" s="200" t="s">
        <v>478</v>
      </c>
      <c r="I701" s="5">
        <v>11785</v>
      </c>
      <c r="J701" s="61"/>
    </row>
    <row r="702" spans="2:10">
      <c r="B702" s="196"/>
      <c r="D702" s="196"/>
      <c r="F702" s="199" t="s">
        <v>14</v>
      </c>
      <c r="G702" s="226" t="s">
        <v>481</v>
      </c>
      <c r="H702" s="200" t="s">
        <v>482</v>
      </c>
      <c r="I702" s="5">
        <v>18000</v>
      </c>
      <c r="J702" s="61"/>
    </row>
    <row r="703" spans="2:10">
      <c r="B703" s="191"/>
      <c r="C703" s="192" t="s">
        <v>166</v>
      </c>
      <c r="D703" s="191"/>
      <c r="E703" s="191"/>
      <c r="F703" s="191"/>
      <c r="G703" s="191"/>
      <c r="H703" s="193" t="s">
        <v>167</v>
      </c>
      <c r="I703" s="3">
        <f>SUBTOTAL(9,I706:I709)</f>
        <v>417040</v>
      </c>
      <c r="J703" s="61"/>
    </row>
    <row r="704" spans="2:10">
      <c r="B704" s="191"/>
      <c r="C704" s="192"/>
      <c r="D704" s="194" t="s">
        <v>168</v>
      </c>
      <c r="E704" s="191"/>
      <c r="F704" s="191"/>
      <c r="G704" s="191"/>
      <c r="H704" s="193" t="s">
        <v>169</v>
      </c>
      <c r="I704" s="3">
        <f>SUBTOTAL(9,I706:I709)</f>
        <v>417040</v>
      </c>
      <c r="J704" s="61"/>
    </row>
    <row r="705" spans="2:10">
      <c r="B705" s="191"/>
      <c r="C705" s="192"/>
      <c r="D705" s="191"/>
      <c r="E705" s="195" t="s">
        <v>170</v>
      </c>
      <c r="F705" s="191"/>
      <c r="G705" s="191"/>
      <c r="H705" s="193" t="s">
        <v>171</v>
      </c>
      <c r="I705" s="3">
        <f>SUBTOTAL(9,I706:I709)</f>
        <v>417040</v>
      </c>
      <c r="J705" s="61"/>
    </row>
    <row r="706" spans="2:10">
      <c r="B706" s="196"/>
      <c r="D706" s="196"/>
      <c r="F706" s="199" t="s">
        <v>14</v>
      </c>
      <c r="G706" s="226" t="s">
        <v>473</v>
      </c>
      <c r="H706" s="200" t="s">
        <v>474</v>
      </c>
      <c r="I706" s="4">
        <v>306900</v>
      </c>
      <c r="J706" s="61"/>
    </row>
    <row r="707" spans="2:10">
      <c r="B707" s="196"/>
      <c r="D707" s="196"/>
      <c r="F707" s="199" t="s">
        <v>14</v>
      </c>
      <c r="G707" s="226" t="s">
        <v>475</v>
      </c>
      <c r="H707" s="200" t="s">
        <v>476</v>
      </c>
      <c r="I707" s="5">
        <v>6015</v>
      </c>
      <c r="J707" s="61"/>
    </row>
    <row r="708" spans="2:10">
      <c r="B708" s="196"/>
      <c r="D708" s="196"/>
      <c r="F708" s="199" t="s">
        <v>14</v>
      </c>
      <c r="G708" s="226" t="s">
        <v>477</v>
      </c>
      <c r="H708" s="200" t="s">
        <v>478</v>
      </c>
      <c r="I708" s="5">
        <v>50125</v>
      </c>
      <c r="J708" s="61"/>
    </row>
    <row r="709" spans="2:10">
      <c r="B709" s="196"/>
      <c r="D709" s="196"/>
      <c r="F709" s="199" t="s">
        <v>14</v>
      </c>
      <c r="G709" s="226" t="s">
        <v>481</v>
      </c>
      <c r="H709" s="200" t="s">
        <v>482</v>
      </c>
      <c r="I709" s="5">
        <v>54000</v>
      </c>
      <c r="J709" s="61"/>
    </row>
    <row r="710" spans="2:10">
      <c r="B710" s="191"/>
      <c r="C710" s="192" t="s">
        <v>172</v>
      </c>
      <c r="D710" s="191"/>
      <c r="E710" s="191"/>
      <c r="F710" s="191"/>
      <c r="G710" s="191"/>
      <c r="H710" s="193" t="s">
        <v>173</v>
      </c>
      <c r="I710" s="3">
        <f>SUBTOTAL(9,I713:I716)</f>
        <v>424001</v>
      </c>
      <c r="J710" s="61"/>
    </row>
    <row r="711" spans="2:10">
      <c r="B711" s="191"/>
      <c r="C711" s="192"/>
      <c r="D711" s="194" t="s">
        <v>174</v>
      </c>
      <c r="E711" s="191"/>
      <c r="F711" s="191"/>
      <c r="G711" s="191"/>
      <c r="H711" s="193" t="s">
        <v>175</v>
      </c>
      <c r="I711" s="3">
        <f>SUBTOTAL(9,I713:I716)</f>
        <v>424001</v>
      </c>
      <c r="J711" s="61"/>
    </row>
    <row r="712" spans="2:10">
      <c r="B712" s="191"/>
      <c r="C712" s="192"/>
      <c r="D712" s="191"/>
      <c r="E712" s="195" t="s">
        <v>176</v>
      </c>
      <c r="F712" s="191"/>
      <c r="G712" s="191"/>
      <c r="H712" s="193" t="s">
        <v>177</v>
      </c>
      <c r="I712" s="3">
        <f>SUBTOTAL(9,I713:I716)</f>
        <v>424001</v>
      </c>
      <c r="J712" s="61"/>
    </row>
    <row r="713" spans="2:10">
      <c r="B713" s="196"/>
      <c r="D713" s="196"/>
      <c r="F713" s="199" t="s">
        <v>14</v>
      </c>
      <c r="G713" s="226" t="s">
        <v>473</v>
      </c>
      <c r="H713" s="200" t="s">
        <v>474</v>
      </c>
      <c r="I713" s="4">
        <v>330924</v>
      </c>
      <c r="J713" s="61"/>
    </row>
    <row r="714" spans="2:10">
      <c r="B714" s="196"/>
      <c r="D714" s="196"/>
      <c r="F714" s="199" t="s">
        <v>14</v>
      </c>
      <c r="G714" s="226" t="s">
        <v>475</v>
      </c>
      <c r="H714" s="200" t="s">
        <v>476</v>
      </c>
      <c r="I714" s="5">
        <v>6115</v>
      </c>
      <c r="J714" s="61"/>
    </row>
    <row r="715" spans="2:10">
      <c r="B715" s="196"/>
      <c r="D715" s="196"/>
      <c r="F715" s="199" t="s">
        <v>14</v>
      </c>
      <c r="G715" s="226" t="s">
        <v>477</v>
      </c>
      <c r="H715" s="200" t="s">
        <v>478</v>
      </c>
      <c r="I715" s="5">
        <v>50962</v>
      </c>
      <c r="J715" s="61"/>
    </row>
    <row r="716" spans="2:10">
      <c r="B716" s="196"/>
      <c r="D716" s="196"/>
      <c r="F716" s="199" t="s">
        <v>14</v>
      </c>
      <c r="G716" s="226" t="s">
        <v>481</v>
      </c>
      <c r="H716" s="200" t="s">
        <v>482</v>
      </c>
      <c r="I716" s="5">
        <v>36000</v>
      </c>
      <c r="J716" s="61"/>
    </row>
    <row r="717" spans="2:10">
      <c r="B717" s="191"/>
      <c r="C717" s="192" t="s">
        <v>178</v>
      </c>
      <c r="D717" s="191"/>
      <c r="E717" s="191"/>
      <c r="F717" s="191"/>
      <c r="G717" s="191"/>
      <c r="H717" s="193" t="s">
        <v>179</v>
      </c>
      <c r="I717" s="3">
        <f>SUBTOTAL(9,I720:I723)</f>
        <v>247478</v>
      </c>
      <c r="J717" s="61"/>
    </row>
    <row r="718" spans="2:10">
      <c r="B718" s="191"/>
      <c r="C718" s="192"/>
      <c r="D718" s="194" t="s">
        <v>180</v>
      </c>
      <c r="E718" s="191"/>
      <c r="F718" s="191"/>
      <c r="G718" s="191"/>
      <c r="H718" s="193" t="s">
        <v>181</v>
      </c>
      <c r="I718" s="3">
        <f>SUBTOTAL(9,I720:I723)</f>
        <v>247478</v>
      </c>
      <c r="J718" s="61"/>
    </row>
    <row r="719" spans="2:10">
      <c r="B719" s="191"/>
      <c r="C719" s="192"/>
      <c r="D719" s="191"/>
      <c r="E719" s="195" t="s">
        <v>182</v>
      </c>
      <c r="F719" s="191"/>
      <c r="G719" s="191"/>
      <c r="H719" s="193" t="s">
        <v>183</v>
      </c>
      <c r="I719" s="3">
        <f>SUBTOTAL(9,I720:I723)</f>
        <v>247478</v>
      </c>
      <c r="J719" s="61"/>
    </row>
    <row r="720" spans="2:10">
      <c r="B720" s="196"/>
      <c r="D720" s="196"/>
      <c r="F720" s="199" t="s">
        <v>14</v>
      </c>
      <c r="G720" s="226" t="s">
        <v>473</v>
      </c>
      <c r="H720" s="200" t="s">
        <v>474</v>
      </c>
      <c r="I720" s="4">
        <v>178164</v>
      </c>
      <c r="J720" s="61"/>
    </row>
    <row r="721" spans="2:12">
      <c r="B721" s="196"/>
      <c r="D721" s="196"/>
      <c r="F721" s="199" t="s">
        <v>14</v>
      </c>
      <c r="G721" s="226" t="s">
        <v>475</v>
      </c>
      <c r="H721" s="200" t="s">
        <v>476</v>
      </c>
      <c r="I721" s="5">
        <v>3569</v>
      </c>
      <c r="J721" s="61"/>
    </row>
    <row r="722" spans="2:12">
      <c r="B722" s="196"/>
      <c r="D722" s="196"/>
      <c r="F722" s="199" t="s">
        <v>14</v>
      </c>
      <c r="G722" s="226" t="s">
        <v>477</v>
      </c>
      <c r="H722" s="200" t="s">
        <v>478</v>
      </c>
      <c r="I722" s="5">
        <v>29745</v>
      </c>
      <c r="J722" s="61"/>
    </row>
    <row r="723" spans="2:12">
      <c r="B723" s="196"/>
      <c r="D723" s="196"/>
      <c r="F723" s="199" t="s">
        <v>14</v>
      </c>
      <c r="G723" s="226" t="s">
        <v>481</v>
      </c>
      <c r="H723" s="200" t="s">
        <v>482</v>
      </c>
      <c r="I723" s="5">
        <v>36000</v>
      </c>
      <c r="J723" s="61"/>
    </row>
    <row r="724" spans="2:12">
      <c r="B724" s="191"/>
      <c r="C724" s="192" t="s">
        <v>186</v>
      </c>
      <c r="D724" s="191"/>
      <c r="E724" s="191"/>
      <c r="F724" s="191"/>
      <c r="G724" s="191"/>
      <c r="H724" s="193" t="s">
        <v>187</v>
      </c>
      <c r="I724" s="3">
        <f>SUBTOTAL(9,I727:I733)</f>
        <v>12183305.750000002</v>
      </c>
      <c r="J724" s="61"/>
    </row>
    <row r="725" spans="2:12">
      <c r="B725" s="191"/>
      <c r="C725" s="192"/>
      <c r="D725" s="194" t="s">
        <v>188</v>
      </c>
      <c r="E725" s="191"/>
      <c r="F725" s="191"/>
      <c r="G725" s="191"/>
      <c r="H725" s="193" t="s">
        <v>189</v>
      </c>
      <c r="I725" s="3">
        <f>SUBTOTAL(9,I727:I733)</f>
        <v>12183305.750000002</v>
      </c>
      <c r="J725" s="61"/>
    </row>
    <row r="726" spans="2:12">
      <c r="B726" s="191"/>
      <c r="C726" s="192"/>
      <c r="D726" s="191"/>
      <c r="E726" s="195" t="s">
        <v>190</v>
      </c>
      <c r="F726" s="191"/>
      <c r="G726" s="191"/>
      <c r="H726" s="193" t="s">
        <v>191</v>
      </c>
      <c r="I726" s="3">
        <f>SUBTOTAL(9,I727:I733)</f>
        <v>12183305.750000002</v>
      </c>
      <c r="J726" s="61"/>
    </row>
    <row r="727" spans="2:12">
      <c r="B727" s="196"/>
      <c r="D727" s="196"/>
      <c r="F727" s="199" t="s">
        <v>14</v>
      </c>
      <c r="G727" s="226" t="s">
        <v>473</v>
      </c>
      <c r="H727" s="200" t="s">
        <v>474</v>
      </c>
      <c r="I727" s="4">
        <v>983244</v>
      </c>
      <c r="J727" s="61"/>
    </row>
    <row r="728" spans="2:12">
      <c r="B728" s="196"/>
      <c r="D728" s="196"/>
      <c r="F728" s="199" t="s">
        <v>14</v>
      </c>
      <c r="G728" s="226" t="s">
        <v>475</v>
      </c>
      <c r="H728" s="200" t="s">
        <v>476</v>
      </c>
      <c r="I728" s="5">
        <v>17144</v>
      </c>
      <c r="J728" s="61"/>
    </row>
    <row r="729" spans="2:12">
      <c r="B729" s="196"/>
      <c r="D729" s="196"/>
      <c r="F729" s="199" t="s">
        <v>14</v>
      </c>
      <c r="G729" s="226" t="s">
        <v>477</v>
      </c>
      <c r="H729" s="200" t="s">
        <v>478</v>
      </c>
      <c r="I729" s="5">
        <v>142862</v>
      </c>
      <c r="J729" s="61"/>
    </row>
    <row r="730" spans="2:12">
      <c r="B730" s="196"/>
      <c r="D730" s="196"/>
      <c r="F730" s="199" t="s">
        <v>14</v>
      </c>
      <c r="G730" s="226" t="s">
        <v>491</v>
      </c>
      <c r="H730" s="200" t="s">
        <v>492</v>
      </c>
      <c r="I730" s="5">
        <v>4107711.37</v>
      </c>
      <c r="J730" s="61"/>
    </row>
    <row r="731" spans="2:12">
      <c r="B731" s="196"/>
      <c r="D731" s="196"/>
      <c r="F731" s="199" t="s">
        <v>14</v>
      </c>
      <c r="G731" s="226" t="s">
        <v>481</v>
      </c>
      <c r="H731" s="200" t="s">
        <v>482</v>
      </c>
      <c r="I731" s="5">
        <v>45360</v>
      </c>
      <c r="J731" s="61"/>
    </row>
    <row r="732" spans="2:12">
      <c r="B732" s="196"/>
      <c r="D732" s="196"/>
      <c r="F732" s="199" t="s">
        <v>14</v>
      </c>
      <c r="G732" s="226" t="s">
        <v>493</v>
      </c>
      <c r="H732" s="200" t="s">
        <v>204</v>
      </c>
      <c r="I732" s="5">
        <f>8919637.38-86278-618216+175000-35000-1344140-1676687.49-103582+45124-65561</f>
        <v>5210296.8900000006</v>
      </c>
      <c r="J732" s="61"/>
      <c r="K732" s="1"/>
      <c r="L732" s="2"/>
    </row>
    <row r="733" spans="2:12">
      <c r="B733" s="196"/>
      <c r="D733" s="196"/>
      <c r="F733" s="199" t="s">
        <v>14</v>
      </c>
      <c r="G733" s="226" t="s">
        <v>205</v>
      </c>
      <c r="H733" s="200" t="s">
        <v>206</v>
      </c>
      <c r="I733" s="5">
        <v>1676687.49</v>
      </c>
      <c r="J733" s="61"/>
      <c r="K733" s="1"/>
      <c r="L733" s="2"/>
    </row>
    <row r="734" spans="2:12">
      <c r="B734" s="191"/>
      <c r="C734" s="192" t="s">
        <v>209</v>
      </c>
      <c r="D734" s="191"/>
      <c r="E734" s="191"/>
      <c r="F734" s="191"/>
      <c r="G734" s="191"/>
      <c r="H734" s="193" t="s">
        <v>210</v>
      </c>
      <c r="I734" s="3">
        <f>SUBTOTAL(9,I737:I740)</f>
        <v>3462912</v>
      </c>
      <c r="J734" s="61"/>
    </row>
    <row r="735" spans="2:12">
      <c r="B735" s="191"/>
      <c r="C735" s="192"/>
      <c r="D735" s="194" t="s">
        <v>211</v>
      </c>
      <c r="E735" s="191"/>
      <c r="F735" s="191"/>
      <c r="G735" s="191"/>
      <c r="H735" s="193" t="s">
        <v>212</v>
      </c>
      <c r="I735" s="3">
        <f>SUBTOTAL(9,I737:I740)</f>
        <v>3462912</v>
      </c>
      <c r="J735" s="61"/>
    </row>
    <row r="736" spans="2:12">
      <c r="B736" s="191"/>
      <c r="C736" s="192"/>
      <c r="D736" s="191"/>
      <c r="E736" s="195" t="s">
        <v>213</v>
      </c>
      <c r="F736" s="191"/>
      <c r="G736" s="191"/>
      <c r="H736" s="193" t="s">
        <v>214</v>
      </c>
      <c r="I736" s="3">
        <f>SUBTOTAL(9,I737:I740)</f>
        <v>3462912</v>
      </c>
      <c r="J736" s="61"/>
    </row>
    <row r="737" spans="2:10">
      <c r="B737" s="196"/>
      <c r="D737" s="196"/>
      <c r="F737" s="199" t="s">
        <v>14</v>
      </c>
      <c r="G737" s="226" t="s">
        <v>473</v>
      </c>
      <c r="H737" s="200" t="s">
        <v>474</v>
      </c>
      <c r="I737" s="4">
        <v>2654748</v>
      </c>
      <c r="J737" s="61"/>
    </row>
    <row r="738" spans="2:10">
      <c r="B738" s="196"/>
      <c r="D738" s="196"/>
      <c r="F738" s="199" t="s">
        <v>14</v>
      </c>
      <c r="G738" s="226" t="s">
        <v>475</v>
      </c>
      <c r="H738" s="200" t="s">
        <v>476</v>
      </c>
      <c r="I738" s="5">
        <v>49947</v>
      </c>
      <c r="J738" s="61"/>
    </row>
    <row r="739" spans="2:10">
      <c r="B739" s="196"/>
      <c r="D739" s="196"/>
      <c r="F739" s="199" t="s">
        <v>14</v>
      </c>
      <c r="G739" s="226" t="s">
        <v>477</v>
      </c>
      <c r="H739" s="200" t="s">
        <v>478</v>
      </c>
      <c r="I739" s="5">
        <v>416217</v>
      </c>
      <c r="J739" s="61"/>
    </row>
    <row r="740" spans="2:10">
      <c r="B740" s="196"/>
      <c r="D740" s="196"/>
      <c r="F740" s="199" t="s">
        <v>14</v>
      </c>
      <c r="G740" s="226" t="s">
        <v>481</v>
      </c>
      <c r="H740" s="200" t="s">
        <v>482</v>
      </c>
      <c r="I740" s="5">
        <v>342000</v>
      </c>
      <c r="J740" s="61"/>
    </row>
    <row r="741" spans="2:10">
      <c r="B741" s="191"/>
      <c r="C741" s="192" t="s">
        <v>223</v>
      </c>
      <c r="D741" s="191"/>
      <c r="E741" s="191"/>
      <c r="F741" s="191"/>
      <c r="G741" s="191"/>
      <c r="H741" s="193" t="s">
        <v>224</v>
      </c>
      <c r="I741" s="3">
        <f>SUBTOTAL(9,I744:I747)</f>
        <v>1135041</v>
      </c>
      <c r="J741" s="61"/>
    </row>
    <row r="742" spans="2:10">
      <c r="B742" s="191"/>
      <c r="C742" s="192"/>
      <c r="D742" s="194" t="s">
        <v>225</v>
      </c>
      <c r="E742" s="191"/>
      <c r="F742" s="191"/>
      <c r="G742" s="191"/>
      <c r="H742" s="193" t="s">
        <v>226</v>
      </c>
      <c r="I742" s="3">
        <f>SUBTOTAL(9,I744:I747)</f>
        <v>1135041</v>
      </c>
      <c r="J742" s="61"/>
    </row>
    <row r="743" spans="2:10">
      <c r="B743" s="191"/>
      <c r="C743" s="192"/>
      <c r="D743" s="191"/>
      <c r="E743" s="195" t="s">
        <v>213</v>
      </c>
      <c r="F743" s="191"/>
      <c r="G743" s="191"/>
      <c r="H743" s="193" t="s">
        <v>214</v>
      </c>
      <c r="I743" s="3">
        <f>SUBTOTAL(9,I744:I747)</f>
        <v>1135041</v>
      </c>
      <c r="J743" s="61"/>
    </row>
    <row r="744" spans="2:10">
      <c r="B744" s="196"/>
      <c r="D744" s="196"/>
      <c r="F744" s="199" t="s">
        <v>14</v>
      </c>
      <c r="G744" s="226" t="s">
        <v>473</v>
      </c>
      <c r="H744" s="200" t="s">
        <v>474</v>
      </c>
      <c r="I744" s="4">
        <v>856248</v>
      </c>
      <c r="J744" s="61"/>
    </row>
    <row r="745" spans="2:10">
      <c r="B745" s="196"/>
      <c r="D745" s="196"/>
      <c r="F745" s="199" t="s">
        <v>14</v>
      </c>
      <c r="G745" s="226" t="s">
        <v>475</v>
      </c>
      <c r="H745" s="200" t="s">
        <v>476</v>
      </c>
      <c r="I745" s="5">
        <v>16370</v>
      </c>
      <c r="J745" s="61"/>
    </row>
    <row r="746" spans="2:10">
      <c r="B746" s="196"/>
      <c r="D746" s="196"/>
      <c r="F746" s="199" t="s">
        <v>14</v>
      </c>
      <c r="G746" s="226" t="s">
        <v>477</v>
      </c>
      <c r="H746" s="200" t="s">
        <v>478</v>
      </c>
      <c r="I746" s="5">
        <v>136423</v>
      </c>
      <c r="J746" s="61"/>
    </row>
    <row r="747" spans="2:10">
      <c r="B747" s="196"/>
      <c r="D747" s="196"/>
      <c r="F747" s="199" t="s">
        <v>14</v>
      </c>
      <c r="G747" s="226" t="s">
        <v>481</v>
      </c>
      <c r="H747" s="200" t="s">
        <v>482</v>
      </c>
      <c r="I747" s="5">
        <v>126000</v>
      </c>
      <c r="J747" s="61"/>
    </row>
    <row r="748" spans="2:10">
      <c r="B748" s="191"/>
      <c r="C748" s="192" t="s">
        <v>227</v>
      </c>
      <c r="D748" s="191"/>
      <c r="E748" s="191"/>
      <c r="F748" s="191"/>
      <c r="G748" s="191"/>
      <c r="H748" s="193" t="s">
        <v>228</v>
      </c>
      <c r="I748" s="3">
        <f>SUBTOTAL(9,I751:I754)</f>
        <v>475237</v>
      </c>
      <c r="J748" s="61"/>
    </row>
    <row r="749" spans="2:10">
      <c r="B749" s="191"/>
      <c r="C749" s="192"/>
      <c r="D749" s="194" t="s">
        <v>229</v>
      </c>
      <c r="E749" s="191"/>
      <c r="F749" s="191"/>
      <c r="G749" s="191"/>
      <c r="H749" s="193" t="s">
        <v>230</v>
      </c>
      <c r="I749" s="3">
        <f>SUBTOTAL(9,I751:I754)</f>
        <v>475237</v>
      </c>
      <c r="J749" s="61"/>
    </row>
    <row r="750" spans="2:10">
      <c r="B750" s="191"/>
      <c r="C750" s="192"/>
      <c r="D750" s="191"/>
      <c r="E750" s="195" t="s">
        <v>231</v>
      </c>
      <c r="F750" s="191"/>
      <c r="G750" s="191"/>
      <c r="H750" s="193" t="s">
        <v>232</v>
      </c>
      <c r="I750" s="3">
        <f>SUBTOTAL(9,I751:I754)</f>
        <v>475237</v>
      </c>
      <c r="J750" s="61"/>
    </row>
    <row r="751" spans="2:10">
      <c r="B751" s="196"/>
      <c r="D751" s="196"/>
      <c r="F751" s="199" t="s">
        <v>14</v>
      </c>
      <c r="G751" s="226" t="s">
        <v>473</v>
      </c>
      <c r="H751" s="200" t="s">
        <v>474</v>
      </c>
      <c r="I751" s="4">
        <v>357264</v>
      </c>
      <c r="J751" s="61"/>
    </row>
    <row r="752" spans="2:10">
      <c r="B752" s="196"/>
      <c r="D752" s="196"/>
      <c r="F752" s="199" t="s">
        <v>14</v>
      </c>
      <c r="G752" s="226" t="s">
        <v>475</v>
      </c>
      <c r="H752" s="200" t="s">
        <v>476</v>
      </c>
      <c r="I752" s="5">
        <v>6854</v>
      </c>
      <c r="J752" s="61"/>
    </row>
    <row r="753" spans="2:10">
      <c r="B753" s="196"/>
      <c r="D753" s="196"/>
      <c r="F753" s="199" t="s">
        <v>14</v>
      </c>
      <c r="G753" s="226" t="s">
        <v>477</v>
      </c>
      <c r="H753" s="200" t="s">
        <v>478</v>
      </c>
      <c r="I753" s="5">
        <v>57119</v>
      </c>
      <c r="J753" s="61"/>
    </row>
    <row r="754" spans="2:10">
      <c r="B754" s="196"/>
      <c r="D754" s="196"/>
      <c r="F754" s="199" t="s">
        <v>14</v>
      </c>
      <c r="G754" s="226" t="s">
        <v>481</v>
      </c>
      <c r="H754" s="200" t="s">
        <v>482</v>
      </c>
      <c r="I754" s="5">
        <v>54000</v>
      </c>
      <c r="J754" s="61"/>
    </row>
    <row r="755" spans="2:10">
      <c r="B755" s="191"/>
      <c r="C755" s="192" t="s">
        <v>233</v>
      </c>
      <c r="D755" s="191"/>
      <c r="E755" s="191"/>
      <c r="F755" s="191"/>
      <c r="G755" s="191"/>
      <c r="H755" s="193" t="s">
        <v>234</v>
      </c>
      <c r="I755" s="3">
        <f>SUBTOTAL(9,I758:I761)</f>
        <v>841887</v>
      </c>
      <c r="J755" s="61"/>
    </row>
    <row r="756" spans="2:10">
      <c r="B756" s="191"/>
      <c r="C756" s="192"/>
      <c r="D756" s="194" t="s">
        <v>235</v>
      </c>
      <c r="E756" s="191"/>
      <c r="F756" s="191"/>
      <c r="G756" s="191"/>
      <c r="H756" s="193" t="s">
        <v>236</v>
      </c>
      <c r="I756" s="3">
        <f>SUBTOTAL(9,I758:I761)</f>
        <v>841887</v>
      </c>
      <c r="J756" s="61"/>
    </row>
    <row r="757" spans="2:10">
      <c r="B757" s="191"/>
      <c r="C757" s="192"/>
      <c r="D757" s="191"/>
      <c r="E757" s="195" t="s">
        <v>164</v>
      </c>
      <c r="F757" s="191"/>
      <c r="G757" s="191"/>
      <c r="H757" s="193" t="s">
        <v>165</v>
      </c>
      <c r="I757" s="3">
        <f>SUBTOTAL(9,I758:I761)</f>
        <v>841887</v>
      </c>
      <c r="J757" s="61"/>
    </row>
    <row r="758" spans="2:10">
      <c r="B758" s="196"/>
      <c r="D758" s="196"/>
      <c r="F758" s="199" t="s">
        <v>14</v>
      </c>
      <c r="G758" s="226" t="s">
        <v>473</v>
      </c>
      <c r="H758" s="200" t="s">
        <v>474</v>
      </c>
      <c r="I758" s="4">
        <v>620556</v>
      </c>
      <c r="J758" s="61"/>
    </row>
    <row r="759" spans="2:10">
      <c r="B759" s="196"/>
      <c r="D759" s="196"/>
      <c r="F759" s="199" t="s">
        <v>14</v>
      </c>
      <c r="G759" s="226" t="s">
        <v>475</v>
      </c>
      <c r="H759" s="200" t="s">
        <v>476</v>
      </c>
      <c r="I759" s="5">
        <v>12142</v>
      </c>
      <c r="J759" s="61"/>
    </row>
    <row r="760" spans="2:10">
      <c r="B760" s="196"/>
      <c r="D760" s="196"/>
      <c r="F760" s="199" t="s">
        <v>14</v>
      </c>
      <c r="G760" s="226" t="s">
        <v>477</v>
      </c>
      <c r="H760" s="200" t="s">
        <v>478</v>
      </c>
      <c r="I760" s="5">
        <v>101189</v>
      </c>
      <c r="J760" s="61"/>
    </row>
    <row r="761" spans="2:10">
      <c r="B761" s="196"/>
      <c r="D761" s="196"/>
      <c r="F761" s="199" t="s">
        <v>14</v>
      </c>
      <c r="G761" s="226" t="s">
        <v>481</v>
      </c>
      <c r="H761" s="200" t="s">
        <v>482</v>
      </c>
      <c r="I761" s="5">
        <v>108000</v>
      </c>
      <c r="J761" s="61"/>
    </row>
    <row r="762" spans="2:10">
      <c r="B762" s="191"/>
      <c r="C762" s="192" t="s">
        <v>239</v>
      </c>
      <c r="D762" s="191"/>
      <c r="E762" s="191"/>
      <c r="F762" s="191"/>
      <c r="G762" s="191"/>
      <c r="H762" s="193" t="s">
        <v>240</v>
      </c>
      <c r="I762" s="3">
        <f>SUBTOTAL(9,I765:I768)</f>
        <v>825788</v>
      </c>
      <c r="J762" s="61"/>
    </row>
    <row r="763" spans="2:10">
      <c r="B763" s="191"/>
      <c r="C763" s="192"/>
      <c r="D763" s="194" t="s">
        <v>241</v>
      </c>
      <c r="E763" s="191"/>
      <c r="F763" s="191"/>
      <c r="G763" s="191"/>
      <c r="H763" s="193" t="s">
        <v>242</v>
      </c>
      <c r="I763" s="3">
        <f>SUBTOTAL(9,I765:I768)</f>
        <v>825788</v>
      </c>
      <c r="J763" s="61"/>
    </row>
    <row r="764" spans="2:10">
      <c r="B764" s="191"/>
      <c r="C764" s="192"/>
      <c r="D764" s="191"/>
      <c r="E764" s="195" t="s">
        <v>243</v>
      </c>
      <c r="F764" s="191"/>
      <c r="G764" s="191"/>
      <c r="H764" s="193" t="s">
        <v>244</v>
      </c>
      <c r="I764" s="3">
        <f>SUBTOTAL(9,I765:I768)</f>
        <v>825788</v>
      </c>
      <c r="J764" s="61"/>
    </row>
    <row r="765" spans="2:10">
      <c r="B765" s="196"/>
      <c r="D765" s="196"/>
      <c r="F765" s="199" t="s">
        <v>14</v>
      </c>
      <c r="G765" s="226" t="s">
        <v>473</v>
      </c>
      <c r="H765" s="200" t="s">
        <v>474</v>
      </c>
      <c r="I765" s="4">
        <v>660624</v>
      </c>
      <c r="J765" s="61"/>
    </row>
    <row r="766" spans="2:10">
      <c r="B766" s="196"/>
      <c r="D766" s="196"/>
      <c r="F766" s="199" t="s">
        <v>14</v>
      </c>
      <c r="G766" s="226" t="s">
        <v>475</v>
      </c>
      <c r="H766" s="200" t="s">
        <v>476</v>
      </c>
      <c r="I766" s="5">
        <v>11911</v>
      </c>
      <c r="J766" s="61"/>
    </row>
    <row r="767" spans="2:10">
      <c r="B767" s="196"/>
      <c r="D767" s="196"/>
      <c r="F767" s="199" t="s">
        <v>14</v>
      </c>
      <c r="G767" s="226" t="s">
        <v>477</v>
      </c>
      <c r="H767" s="200" t="s">
        <v>478</v>
      </c>
      <c r="I767" s="5">
        <v>99253</v>
      </c>
      <c r="J767" s="61"/>
    </row>
    <row r="768" spans="2:10">
      <c r="B768" s="196"/>
      <c r="D768" s="196"/>
      <c r="F768" s="199" t="s">
        <v>14</v>
      </c>
      <c r="G768" s="226" t="s">
        <v>481</v>
      </c>
      <c r="H768" s="200" t="s">
        <v>482</v>
      </c>
      <c r="I768" s="5">
        <v>54000</v>
      </c>
      <c r="J768" s="61"/>
    </row>
    <row r="769" spans="2:10">
      <c r="B769" s="191"/>
      <c r="C769" s="192" t="s">
        <v>249</v>
      </c>
      <c r="D769" s="191"/>
      <c r="E769" s="191"/>
      <c r="F769" s="191"/>
      <c r="G769" s="191"/>
      <c r="H769" s="193" t="s">
        <v>250</v>
      </c>
      <c r="I769" s="3">
        <f>SUBTOTAL(9,I772:I775)</f>
        <v>664117</v>
      </c>
      <c r="J769" s="61"/>
    </row>
    <row r="770" spans="2:10">
      <c r="B770" s="191"/>
      <c r="C770" s="192"/>
      <c r="D770" s="194" t="s">
        <v>251</v>
      </c>
      <c r="E770" s="191"/>
      <c r="F770" s="191"/>
      <c r="G770" s="191"/>
      <c r="H770" s="193" t="s">
        <v>252</v>
      </c>
      <c r="I770" s="3">
        <f>SUBTOTAL(9,I772:I775)</f>
        <v>664117</v>
      </c>
      <c r="J770" s="61"/>
    </row>
    <row r="771" spans="2:10">
      <c r="B771" s="191"/>
      <c r="C771" s="192"/>
      <c r="D771" s="191"/>
      <c r="E771" s="195" t="s">
        <v>253</v>
      </c>
      <c r="F771" s="191"/>
      <c r="G771" s="191"/>
      <c r="H771" s="193" t="s">
        <v>254</v>
      </c>
      <c r="I771" s="3">
        <f>SUBTOTAL(9,I772:I775)</f>
        <v>664117</v>
      </c>
      <c r="J771" s="61"/>
    </row>
    <row r="772" spans="2:10">
      <c r="B772" s="196"/>
      <c r="D772" s="196"/>
      <c r="F772" s="199" t="s">
        <v>14</v>
      </c>
      <c r="G772" s="226" t="s">
        <v>473</v>
      </c>
      <c r="H772" s="200" t="s">
        <v>474</v>
      </c>
      <c r="I772" s="4">
        <v>520716</v>
      </c>
      <c r="J772" s="61"/>
    </row>
    <row r="773" spans="2:10">
      <c r="B773" s="196"/>
      <c r="D773" s="196"/>
      <c r="F773" s="199" t="s">
        <v>14</v>
      </c>
      <c r="G773" s="226" t="s">
        <v>475</v>
      </c>
      <c r="H773" s="200" t="s">
        <v>476</v>
      </c>
      <c r="I773" s="5">
        <v>9579</v>
      </c>
      <c r="J773" s="61"/>
    </row>
    <row r="774" spans="2:10">
      <c r="B774" s="196"/>
      <c r="D774" s="196"/>
      <c r="F774" s="199" t="s">
        <v>14</v>
      </c>
      <c r="G774" s="226" t="s">
        <v>477</v>
      </c>
      <c r="H774" s="200" t="s">
        <v>478</v>
      </c>
      <c r="I774" s="5">
        <v>79822</v>
      </c>
      <c r="J774" s="61"/>
    </row>
    <row r="775" spans="2:10">
      <c r="B775" s="196"/>
      <c r="D775" s="196"/>
      <c r="F775" s="199" t="s">
        <v>14</v>
      </c>
      <c r="G775" s="226" t="s">
        <v>481</v>
      </c>
      <c r="H775" s="200" t="s">
        <v>482</v>
      </c>
      <c r="I775" s="5">
        <v>54000</v>
      </c>
      <c r="J775" s="61"/>
    </row>
    <row r="776" spans="2:10">
      <c r="B776" s="191"/>
      <c r="C776" s="192" t="s">
        <v>255</v>
      </c>
      <c r="D776" s="191"/>
      <c r="E776" s="191"/>
      <c r="F776" s="191"/>
      <c r="G776" s="191"/>
      <c r="H776" s="193" t="s">
        <v>256</v>
      </c>
      <c r="I776" s="3">
        <f>SUBTOTAL(9,I779:I782)</f>
        <v>622891</v>
      </c>
      <c r="J776" s="61"/>
    </row>
    <row r="777" spans="2:10">
      <c r="B777" s="191"/>
      <c r="C777" s="192"/>
      <c r="D777" s="194" t="s">
        <v>257</v>
      </c>
      <c r="E777" s="191"/>
      <c r="F777" s="191"/>
      <c r="G777" s="191"/>
      <c r="H777" s="193" t="s">
        <v>258</v>
      </c>
      <c r="I777" s="3">
        <f>SUBTOTAL(9,I779:I782)</f>
        <v>622891</v>
      </c>
      <c r="J777" s="61"/>
    </row>
    <row r="778" spans="2:10">
      <c r="B778" s="191"/>
      <c r="C778" s="192"/>
      <c r="D778" s="191"/>
      <c r="E778" s="195" t="s">
        <v>253</v>
      </c>
      <c r="F778" s="191"/>
      <c r="G778" s="191"/>
      <c r="H778" s="193" t="s">
        <v>254</v>
      </c>
      <c r="I778" s="3">
        <f>SUBTOTAL(9,I779:I782)</f>
        <v>622891</v>
      </c>
      <c r="J778" s="61"/>
    </row>
    <row r="779" spans="2:10">
      <c r="B779" s="196"/>
      <c r="D779" s="196"/>
      <c r="F779" s="199" t="s">
        <v>14</v>
      </c>
      <c r="G779" s="226" t="s">
        <v>473</v>
      </c>
      <c r="H779" s="200" t="s">
        <v>474</v>
      </c>
      <c r="I779" s="4">
        <v>485040</v>
      </c>
      <c r="J779" s="61"/>
    </row>
    <row r="780" spans="2:10">
      <c r="B780" s="196"/>
      <c r="D780" s="196"/>
      <c r="F780" s="199" t="s">
        <v>14</v>
      </c>
      <c r="G780" s="226" t="s">
        <v>475</v>
      </c>
      <c r="H780" s="200" t="s">
        <v>476</v>
      </c>
      <c r="I780" s="5">
        <v>8984</v>
      </c>
      <c r="J780" s="61"/>
    </row>
    <row r="781" spans="2:10">
      <c r="B781" s="196"/>
      <c r="D781" s="196"/>
      <c r="F781" s="199" t="s">
        <v>14</v>
      </c>
      <c r="G781" s="226" t="s">
        <v>477</v>
      </c>
      <c r="H781" s="200" t="s">
        <v>478</v>
      </c>
      <c r="I781" s="5">
        <v>74867</v>
      </c>
      <c r="J781" s="61"/>
    </row>
    <row r="782" spans="2:10">
      <c r="B782" s="196"/>
      <c r="D782" s="196"/>
      <c r="F782" s="199" t="s">
        <v>14</v>
      </c>
      <c r="G782" s="226" t="s">
        <v>481</v>
      </c>
      <c r="H782" s="200" t="s">
        <v>482</v>
      </c>
      <c r="I782" s="5">
        <v>54000</v>
      </c>
      <c r="J782" s="61"/>
    </row>
    <row r="783" spans="2:10">
      <c r="B783" s="191"/>
      <c r="C783" s="192" t="s">
        <v>259</v>
      </c>
      <c r="D783" s="191"/>
      <c r="E783" s="191"/>
      <c r="F783" s="191"/>
      <c r="G783" s="191"/>
      <c r="H783" s="193" t="s">
        <v>260</v>
      </c>
      <c r="I783" s="3">
        <f>SUBTOTAL(9,I786:I789)</f>
        <v>404464</v>
      </c>
      <c r="J783" s="61"/>
    </row>
    <row r="784" spans="2:10">
      <c r="B784" s="191"/>
      <c r="C784" s="192"/>
      <c r="D784" s="194" t="s">
        <v>261</v>
      </c>
      <c r="E784" s="191"/>
      <c r="F784" s="191"/>
      <c r="G784" s="191"/>
      <c r="H784" s="193" t="s">
        <v>262</v>
      </c>
      <c r="I784" s="3">
        <f>SUBTOTAL(9,I786:I789)</f>
        <v>404464</v>
      </c>
      <c r="J784" s="61"/>
    </row>
    <row r="785" spans="2:10">
      <c r="B785" s="191"/>
      <c r="C785" s="192"/>
      <c r="D785" s="191"/>
      <c r="E785" s="195" t="s">
        <v>263</v>
      </c>
      <c r="F785" s="191"/>
      <c r="G785" s="191"/>
      <c r="H785" s="193" t="s">
        <v>264</v>
      </c>
      <c r="I785" s="3">
        <f>SUBTOTAL(9,I786:I789)</f>
        <v>404464</v>
      </c>
      <c r="J785" s="61"/>
    </row>
    <row r="786" spans="2:10">
      <c r="B786" s="196"/>
      <c r="D786" s="196"/>
      <c r="F786" s="199" t="s">
        <v>14</v>
      </c>
      <c r="G786" s="226" t="s">
        <v>473</v>
      </c>
      <c r="H786" s="200" t="s">
        <v>474</v>
      </c>
      <c r="I786" s="4">
        <v>314016</v>
      </c>
      <c r="J786" s="61"/>
    </row>
    <row r="787" spans="2:10">
      <c r="B787" s="196"/>
      <c r="D787" s="196"/>
      <c r="F787" s="199" t="s">
        <v>14</v>
      </c>
      <c r="G787" s="226" t="s">
        <v>475</v>
      </c>
      <c r="H787" s="200" t="s">
        <v>476</v>
      </c>
      <c r="I787" s="5">
        <v>5834</v>
      </c>
      <c r="J787" s="61"/>
    </row>
    <row r="788" spans="2:10">
      <c r="B788" s="196"/>
      <c r="D788" s="196"/>
      <c r="F788" s="199" t="s">
        <v>14</v>
      </c>
      <c r="G788" s="226" t="s">
        <v>477</v>
      </c>
      <c r="H788" s="200" t="s">
        <v>478</v>
      </c>
      <c r="I788" s="5">
        <v>48614</v>
      </c>
      <c r="J788" s="61"/>
    </row>
    <row r="789" spans="2:10">
      <c r="B789" s="196"/>
      <c r="D789" s="196"/>
      <c r="F789" s="199" t="s">
        <v>14</v>
      </c>
      <c r="G789" s="226" t="s">
        <v>481</v>
      </c>
      <c r="H789" s="200" t="s">
        <v>482</v>
      </c>
      <c r="I789" s="5">
        <v>36000</v>
      </c>
      <c r="J789" s="61"/>
    </row>
    <row r="790" spans="2:10">
      <c r="B790" s="191"/>
      <c r="C790" s="192" t="s">
        <v>494</v>
      </c>
      <c r="D790" s="191"/>
      <c r="E790" s="191"/>
      <c r="F790" s="191"/>
      <c r="G790" s="191"/>
      <c r="H790" s="193" t="s">
        <v>495</v>
      </c>
      <c r="I790" s="3">
        <f>SUBTOTAL(9,I793:I803)</f>
        <v>1282322</v>
      </c>
      <c r="J790" s="61"/>
    </row>
    <row r="791" spans="2:10">
      <c r="B791" s="191"/>
      <c r="C791" s="192"/>
      <c r="D791" s="194" t="s">
        <v>496</v>
      </c>
      <c r="E791" s="191"/>
      <c r="F791" s="191"/>
      <c r="G791" s="191"/>
      <c r="H791" s="193" t="s">
        <v>497</v>
      </c>
      <c r="I791" s="3">
        <f>SUBTOTAL(9,I793:I803)</f>
        <v>1282322</v>
      </c>
      <c r="J791" s="61"/>
    </row>
    <row r="792" spans="2:10">
      <c r="B792" s="191"/>
      <c r="C792" s="192"/>
      <c r="D792" s="191"/>
      <c r="E792" s="195" t="s">
        <v>164</v>
      </c>
      <c r="F792" s="191"/>
      <c r="G792" s="191"/>
      <c r="H792" s="193" t="s">
        <v>165</v>
      </c>
      <c r="I792" s="3">
        <f>SUBTOTAL(9,I793:I803)</f>
        <v>1282322</v>
      </c>
      <c r="J792" s="61"/>
    </row>
    <row r="793" spans="2:10">
      <c r="B793" s="196"/>
      <c r="D793" s="196"/>
      <c r="F793" s="199" t="s">
        <v>14</v>
      </c>
      <c r="G793" s="226" t="s">
        <v>473</v>
      </c>
      <c r="H793" s="200" t="s">
        <v>474</v>
      </c>
      <c r="I793" s="4">
        <v>819984</v>
      </c>
      <c r="J793" s="61"/>
    </row>
    <row r="794" spans="2:10">
      <c r="B794" s="196"/>
      <c r="D794" s="196"/>
      <c r="F794" s="199" t="s">
        <v>14</v>
      </c>
      <c r="G794" s="226" t="s">
        <v>475</v>
      </c>
      <c r="H794" s="200" t="s">
        <v>476</v>
      </c>
      <c r="I794" s="5">
        <v>15167</v>
      </c>
      <c r="J794" s="61"/>
    </row>
    <row r="795" spans="2:10">
      <c r="B795" s="196"/>
      <c r="D795" s="196"/>
      <c r="F795" s="199" t="s">
        <v>14</v>
      </c>
      <c r="G795" s="226" t="s">
        <v>477</v>
      </c>
      <c r="H795" s="200" t="s">
        <v>478</v>
      </c>
      <c r="I795" s="5">
        <v>126386</v>
      </c>
      <c r="J795" s="61"/>
    </row>
    <row r="796" spans="2:10">
      <c r="B796" s="196"/>
      <c r="D796" s="196"/>
      <c r="F796" s="199" t="s">
        <v>14</v>
      </c>
      <c r="G796" s="226" t="s">
        <v>481</v>
      </c>
      <c r="H796" s="200" t="s">
        <v>482</v>
      </c>
      <c r="I796" s="5">
        <v>90000</v>
      </c>
      <c r="J796" s="61"/>
    </row>
    <row r="797" spans="2:10">
      <c r="B797" s="196"/>
      <c r="D797" s="196"/>
      <c r="F797" s="199" t="s">
        <v>14</v>
      </c>
      <c r="G797" s="226" t="s">
        <v>75</v>
      </c>
      <c r="H797" s="200" t="s">
        <v>76</v>
      </c>
      <c r="I797" s="5">
        <v>1675</v>
      </c>
      <c r="J797" s="61"/>
    </row>
    <row r="798" spans="2:10">
      <c r="B798" s="196"/>
      <c r="D798" s="196"/>
      <c r="F798" s="199" t="s">
        <v>14</v>
      </c>
      <c r="G798" s="226" t="s">
        <v>20</v>
      </c>
      <c r="H798" s="200" t="s">
        <v>21</v>
      </c>
      <c r="I798" s="5">
        <v>500</v>
      </c>
      <c r="J798" s="61"/>
    </row>
    <row r="799" spans="2:10">
      <c r="B799" s="196"/>
      <c r="D799" s="196"/>
      <c r="F799" s="199" t="s">
        <v>14</v>
      </c>
      <c r="G799" s="226" t="s">
        <v>22</v>
      </c>
      <c r="H799" s="200" t="s">
        <v>23</v>
      </c>
      <c r="I799" s="5">
        <f>15700-5000</f>
        <v>10700</v>
      </c>
      <c r="J799" s="61"/>
    </row>
    <row r="800" spans="2:10">
      <c r="B800" s="196"/>
      <c r="D800" s="196"/>
      <c r="F800" s="199" t="s">
        <v>14</v>
      </c>
      <c r="G800" s="226" t="s">
        <v>132</v>
      </c>
      <c r="H800" s="200" t="s">
        <v>133</v>
      </c>
      <c r="I800" s="5">
        <v>1980</v>
      </c>
      <c r="J800" s="61"/>
    </row>
    <row r="801" spans="2:11">
      <c r="B801" s="196"/>
      <c r="D801" s="196"/>
      <c r="F801" s="199" t="s">
        <v>14</v>
      </c>
      <c r="G801" s="226" t="s">
        <v>79</v>
      </c>
      <c r="H801" s="200" t="s">
        <v>80</v>
      </c>
      <c r="I801" s="5">
        <v>210000</v>
      </c>
      <c r="J801" s="61"/>
    </row>
    <row r="802" spans="2:11">
      <c r="B802" s="196"/>
      <c r="D802" s="196"/>
      <c r="F802" s="199" t="s">
        <v>14</v>
      </c>
      <c r="G802" s="226" t="s">
        <v>153</v>
      </c>
      <c r="H802" s="200" t="s">
        <v>134</v>
      </c>
      <c r="I802" s="5">
        <v>1485</v>
      </c>
      <c r="J802" s="61"/>
    </row>
    <row r="803" spans="2:11">
      <c r="B803" s="196"/>
      <c r="D803" s="196"/>
      <c r="F803" s="199" t="s">
        <v>14</v>
      </c>
      <c r="G803" s="226" t="s">
        <v>32</v>
      </c>
      <c r="H803" s="200" t="s">
        <v>33</v>
      </c>
      <c r="I803" s="5">
        <v>4445</v>
      </c>
      <c r="J803" s="61"/>
    </row>
    <row r="804" spans="2:11">
      <c r="B804" s="191"/>
      <c r="C804" s="192" t="s">
        <v>498</v>
      </c>
      <c r="D804" s="191"/>
      <c r="E804" s="191"/>
      <c r="F804" s="191"/>
      <c r="G804" s="191"/>
      <c r="H804" s="193" t="s">
        <v>499</v>
      </c>
      <c r="I804" s="3">
        <f>SUBTOTAL(9,I807:I811)</f>
        <v>635508</v>
      </c>
      <c r="J804" s="61"/>
    </row>
    <row r="805" spans="2:11">
      <c r="B805" s="191"/>
      <c r="C805" s="192"/>
      <c r="D805" s="194" t="s">
        <v>500</v>
      </c>
      <c r="E805" s="191"/>
      <c r="F805" s="191"/>
      <c r="G805" s="191"/>
      <c r="H805" s="193" t="s">
        <v>501</v>
      </c>
      <c r="I805" s="3">
        <f>SUBTOTAL(9,I807:I811)</f>
        <v>635508</v>
      </c>
      <c r="J805" s="61"/>
    </row>
    <row r="806" spans="2:11">
      <c r="B806" s="191"/>
      <c r="C806" s="192"/>
      <c r="D806" s="191"/>
      <c r="E806" s="195" t="s">
        <v>263</v>
      </c>
      <c r="F806" s="191"/>
      <c r="G806" s="191"/>
      <c r="H806" s="193" t="s">
        <v>264</v>
      </c>
      <c r="I806" s="3">
        <f>SUBTOTAL(9,I807:I811)</f>
        <v>635508</v>
      </c>
      <c r="J806" s="61"/>
    </row>
    <row r="807" spans="2:11">
      <c r="B807" s="196"/>
      <c r="D807" s="196"/>
      <c r="F807" s="199" t="s">
        <v>14</v>
      </c>
      <c r="G807" s="226" t="s">
        <v>473</v>
      </c>
      <c r="H807" s="200" t="s">
        <v>474</v>
      </c>
      <c r="I807" s="4">
        <v>475380</v>
      </c>
      <c r="J807" s="61"/>
    </row>
    <row r="808" spans="2:11">
      <c r="B808" s="196"/>
      <c r="D808" s="196"/>
      <c r="F808" s="199" t="s">
        <v>14</v>
      </c>
      <c r="G808" s="226" t="s">
        <v>475</v>
      </c>
      <c r="H808" s="200" t="s">
        <v>476</v>
      </c>
      <c r="I808" s="5">
        <v>9123</v>
      </c>
      <c r="J808" s="61"/>
    </row>
    <row r="809" spans="2:11">
      <c r="B809" s="196"/>
      <c r="D809" s="196"/>
      <c r="F809" s="199" t="s">
        <v>14</v>
      </c>
      <c r="G809" s="226" t="s">
        <v>477</v>
      </c>
      <c r="H809" s="200" t="s">
        <v>478</v>
      </c>
      <c r="I809" s="5">
        <v>76025</v>
      </c>
      <c r="J809" s="61"/>
    </row>
    <row r="810" spans="2:11">
      <c r="B810" s="196"/>
      <c r="D810" s="196"/>
      <c r="F810" s="199" t="s">
        <v>14</v>
      </c>
      <c r="G810" s="226" t="s">
        <v>481</v>
      </c>
      <c r="H810" s="200" t="s">
        <v>482</v>
      </c>
      <c r="I810" s="5">
        <v>72000</v>
      </c>
      <c r="J810" s="61"/>
    </row>
    <row r="811" spans="2:11">
      <c r="B811" s="196"/>
      <c r="D811" s="196"/>
      <c r="F811" s="199" t="s">
        <v>14</v>
      </c>
      <c r="G811" s="226" t="s">
        <v>132</v>
      </c>
      <c r="H811" s="200" t="s">
        <v>133</v>
      </c>
      <c r="I811" s="5">
        <v>2980</v>
      </c>
      <c r="J811" s="61"/>
    </row>
    <row r="812" spans="2:11">
      <c r="B812" s="191"/>
      <c r="C812" s="192" t="s">
        <v>452</v>
      </c>
      <c r="D812" s="191"/>
      <c r="E812" s="191"/>
      <c r="F812" s="191"/>
      <c r="G812" s="191"/>
      <c r="H812" s="193" t="s">
        <v>453</v>
      </c>
      <c r="I812" s="3">
        <f>SUBTOTAL(9,I815:I857)</f>
        <v>11587853.07</v>
      </c>
      <c r="J812" s="61"/>
      <c r="K812" s="2"/>
    </row>
    <row r="813" spans="2:11">
      <c r="B813" s="191"/>
      <c r="C813" s="192"/>
      <c r="D813" s="194" t="s">
        <v>502</v>
      </c>
      <c r="E813" s="191"/>
      <c r="F813" s="191"/>
      <c r="G813" s="191"/>
      <c r="H813" s="193" t="s">
        <v>503</v>
      </c>
      <c r="I813" s="3">
        <f>SUBTOTAL(9,I815:I835)</f>
        <v>1070942</v>
      </c>
      <c r="J813" s="61"/>
    </row>
    <row r="814" spans="2:11">
      <c r="B814" s="191"/>
      <c r="C814" s="192"/>
      <c r="D814" s="191"/>
      <c r="E814" s="195" t="s">
        <v>263</v>
      </c>
      <c r="F814" s="191"/>
      <c r="G814" s="191"/>
      <c r="H814" s="193" t="s">
        <v>264</v>
      </c>
      <c r="I814" s="3">
        <f>SUBTOTAL(9,I815:I835)</f>
        <v>1070942</v>
      </c>
      <c r="J814" s="61"/>
    </row>
    <row r="815" spans="2:11">
      <c r="B815" s="196"/>
      <c r="D815" s="196"/>
      <c r="F815" s="199" t="s">
        <v>14</v>
      </c>
      <c r="G815" s="226" t="s">
        <v>473</v>
      </c>
      <c r="H815" s="200" t="s">
        <v>474</v>
      </c>
      <c r="I815" s="4">
        <v>539688</v>
      </c>
      <c r="J815" s="61"/>
    </row>
    <row r="816" spans="2:11">
      <c r="B816" s="196"/>
      <c r="D816" s="196"/>
      <c r="F816" s="199" t="s">
        <v>14</v>
      </c>
      <c r="G816" s="226" t="s">
        <v>475</v>
      </c>
      <c r="H816" s="200" t="s">
        <v>476</v>
      </c>
      <c r="I816" s="5">
        <v>10495</v>
      </c>
      <c r="J816" s="61"/>
    </row>
    <row r="817" spans="2:10">
      <c r="B817" s="196"/>
      <c r="D817" s="196"/>
      <c r="F817" s="199" t="s">
        <v>14</v>
      </c>
      <c r="G817" s="226" t="s">
        <v>477</v>
      </c>
      <c r="H817" s="200" t="s">
        <v>478</v>
      </c>
      <c r="I817" s="5">
        <v>87457</v>
      </c>
      <c r="J817" s="61"/>
    </row>
    <row r="818" spans="2:10">
      <c r="B818" s="196"/>
      <c r="D818" s="196"/>
      <c r="F818" s="199" t="s">
        <v>14</v>
      </c>
      <c r="G818" s="226" t="s">
        <v>481</v>
      </c>
      <c r="H818" s="200" t="s">
        <v>482</v>
      </c>
      <c r="I818" s="5">
        <v>90000</v>
      </c>
      <c r="J818" s="61"/>
    </row>
    <row r="819" spans="2:10">
      <c r="B819" s="196"/>
      <c r="D819" s="196"/>
      <c r="F819" s="199" t="s">
        <v>14</v>
      </c>
      <c r="G819" s="226" t="s">
        <v>15</v>
      </c>
      <c r="H819" s="200" t="s">
        <v>16</v>
      </c>
      <c r="I819" s="5">
        <v>73130</v>
      </c>
      <c r="J819" s="61"/>
    </row>
    <row r="820" spans="2:10">
      <c r="B820" s="196"/>
      <c r="D820" s="196"/>
      <c r="F820" s="199" t="s">
        <v>14</v>
      </c>
      <c r="G820" s="226" t="s">
        <v>17</v>
      </c>
      <c r="H820" s="200" t="s">
        <v>18</v>
      </c>
      <c r="I820" s="5">
        <v>74895</v>
      </c>
      <c r="J820" s="61"/>
    </row>
    <row r="821" spans="2:10">
      <c r="B821" s="196"/>
      <c r="D821" s="196"/>
      <c r="F821" s="199" t="s">
        <v>14</v>
      </c>
      <c r="G821" s="226" t="s">
        <v>60</v>
      </c>
      <c r="H821" s="200" t="s">
        <v>61</v>
      </c>
      <c r="I821" s="5">
        <v>8060</v>
      </c>
      <c r="J821" s="61"/>
    </row>
    <row r="822" spans="2:10">
      <c r="B822" s="196"/>
      <c r="D822" s="196"/>
      <c r="F822" s="199" t="s">
        <v>14</v>
      </c>
      <c r="G822" s="226" t="s">
        <v>75</v>
      </c>
      <c r="H822" s="200" t="s">
        <v>76</v>
      </c>
      <c r="I822" s="5">
        <v>4980</v>
      </c>
      <c r="J822" s="61"/>
    </row>
    <row r="823" spans="2:10">
      <c r="B823" s="196"/>
      <c r="D823" s="196"/>
      <c r="F823" s="199" t="s">
        <v>14</v>
      </c>
      <c r="G823" s="226" t="s">
        <v>62</v>
      </c>
      <c r="H823" s="200" t="s">
        <v>63</v>
      </c>
      <c r="I823" s="5">
        <v>13780</v>
      </c>
      <c r="J823" s="61"/>
    </row>
    <row r="824" spans="2:10">
      <c r="B824" s="196"/>
      <c r="D824" s="196"/>
      <c r="F824" s="199" t="s">
        <v>14</v>
      </c>
      <c r="G824" s="226" t="s">
        <v>20</v>
      </c>
      <c r="H824" s="200" t="s">
        <v>21</v>
      </c>
      <c r="I824" s="5">
        <v>1940</v>
      </c>
      <c r="J824" s="61"/>
    </row>
    <row r="825" spans="2:10">
      <c r="B825" s="196"/>
      <c r="D825" s="196"/>
      <c r="F825" s="199" t="s">
        <v>14</v>
      </c>
      <c r="G825" s="226" t="s">
        <v>265</v>
      </c>
      <c r="H825" s="200" t="s">
        <v>266</v>
      </c>
      <c r="I825" s="5">
        <v>5930</v>
      </c>
      <c r="J825" s="61"/>
    </row>
    <row r="826" spans="2:10">
      <c r="B826" s="196"/>
      <c r="D826" s="196"/>
      <c r="F826" s="199" t="s">
        <v>14</v>
      </c>
      <c r="G826" s="226" t="s">
        <v>215</v>
      </c>
      <c r="H826" s="200" t="s">
        <v>216</v>
      </c>
      <c r="I826" s="5">
        <v>23250</v>
      </c>
      <c r="J826" s="61"/>
    </row>
    <row r="827" spans="2:10">
      <c r="B827" s="196"/>
      <c r="D827" s="196"/>
      <c r="F827" s="199" t="s">
        <v>14</v>
      </c>
      <c r="G827" s="226" t="s">
        <v>192</v>
      </c>
      <c r="H827" s="200" t="s">
        <v>193</v>
      </c>
      <c r="I827" s="5">
        <v>32750</v>
      </c>
      <c r="J827" s="61"/>
    </row>
    <row r="828" spans="2:10">
      <c r="B828" s="196"/>
      <c r="D828" s="196"/>
      <c r="F828" s="199" t="s">
        <v>14</v>
      </c>
      <c r="G828" s="226">
        <v>3341</v>
      </c>
      <c r="H828" s="200" t="s">
        <v>82</v>
      </c>
      <c r="I828" s="5">
        <v>20000</v>
      </c>
      <c r="J828" s="61"/>
    </row>
    <row r="829" spans="2:10">
      <c r="B829" s="196"/>
      <c r="D829" s="196"/>
      <c r="F829" s="199" t="s">
        <v>14</v>
      </c>
      <c r="G829" s="226" t="s">
        <v>153</v>
      </c>
      <c r="H829" s="200" t="s">
        <v>134</v>
      </c>
      <c r="I829" s="5">
        <v>34445</v>
      </c>
      <c r="J829" s="61"/>
    </row>
    <row r="830" spans="2:10">
      <c r="B830" s="196"/>
      <c r="D830" s="196"/>
      <c r="F830" s="199" t="s">
        <v>14</v>
      </c>
      <c r="G830" s="226" t="s">
        <v>219</v>
      </c>
      <c r="H830" s="200" t="s">
        <v>220</v>
      </c>
      <c r="I830" s="5">
        <v>11760</v>
      </c>
      <c r="J830" s="61"/>
    </row>
    <row r="831" spans="2:10">
      <c r="B831" s="196"/>
      <c r="D831" s="196"/>
      <c r="F831" s="199" t="s">
        <v>14</v>
      </c>
      <c r="G831" s="226" t="s">
        <v>442</v>
      </c>
      <c r="H831" s="200" t="s">
        <v>443</v>
      </c>
      <c r="I831" s="5">
        <v>3260</v>
      </c>
      <c r="J831" s="61"/>
    </row>
    <row r="832" spans="2:10">
      <c r="B832" s="196"/>
      <c r="D832" s="196"/>
      <c r="F832" s="199" t="s">
        <v>14</v>
      </c>
      <c r="G832" s="226" t="s">
        <v>32</v>
      </c>
      <c r="H832" s="200" t="s">
        <v>33</v>
      </c>
      <c r="I832" s="5">
        <v>13932</v>
      </c>
      <c r="J832" s="61"/>
    </row>
    <row r="833" spans="2:10">
      <c r="B833" s="196"/>
      <c r="D833" s="196"/>
      <c r="F833" s="199" t="s">
        <v>14</v>
      </c>
      <c r="G833" s="226" t="s">
        <v>87</v>
      </c>
      <c r="H833" s="200" t="s">
        <v>88</v>
      </c>
      <c r="I833" s="5">
        <v>6190</v>
      </c>
      <c r="J833" s="61"/>
    </row>
    <row r="834" spans="2:10">
      <c r="B834" s="196"/>
      <c r="D834" s="196"/>
      <c r="F834" s="199" t="s">
        <v>14</v>
      </c>
      <c r="G834" s="226">
        <v>3921</v>
      </c>
      <c r="H834" s="200" t="s">
        <v>155</v>
      </c>
      <c r="I834" s="5">
        <v>5000</v>
      </c>
      <c r="J834" s="61"/>
    </row>
    <row r="835" spans="2:10">
      <c r="B835" s="196"/>
      <c r="D835" s="196"/>
      <c r="F835" s="199" t="s">
        <v>64</v>
      </c>
      <c r="G835" s="226" t="s">
        <v>111</v>
      </c>
      <c r="H835" s="200" t="s">
        <v>112</v>
      </c>
      <c r="I835" s="5">
        <v>10000</v>
      </c>
      <c r="J835" s="61"/>
    </row>
    <row r="836" spans="2:10">
      <c r="B836" s="191"/>
      <c r="C836" s="192"/>
      <c r="D836" s="194" t="s">
        <v>467</v>
      </c>
      <c r="E836" s="191"/>
      <c r="F836" s="191"/>
      <c r="G836" s="191"/>
      <c r="H836" s="193" t="s">
        <v>455</v>
      </c>
      <c r="I836" s="3">
        <f>SUBTOTAL(9,I838:I851)</f>
        <v>8745111.0700000003</v>
      </c>
      <c r="J836" s="61"/>
    </row>
    <row r="837" spans="2:10">
      <c r="B837" s="191"/>
      <c r="C837" s="192"/>
      <c r="D837" s="191"/>
      <c r="E837" s="195" t="s">
        <v>263</v>
      </c>
      <c r="F837" s="191"/>
      <c r="G837" s="191"/>
      <c r="H837" s="193" t="s">
        <v>264</v>
      </c>
      <c r="I837" s="3">
        <f>SUBTOTAL(9,I838:I851)</f>
        <v>8745111.0700000003</v>
      </c>
      <c r="J837" s="61"/>
    </row>
    <row r="838" spans="2:10">
      <c r="B838" s="196"/>
      <c r="D838" s="196"/>
      <c r="F838" s="199" t="s">
        <v>14</v>
      </c>
      <c r="G838" s="226" t="s">
        <v>504</v>
      </c>
      <c r="H838" s="200" t="s">
        <v>505</v>
      </c>
      <c r="I838" s="4">
        <f>771535+575911</f>
        <v>1347446</v>
      </c>
      <c r="J838" s="61"/>
    </row>
    <row r="839" spans="2:10">
      <c r="B839" s="196"/>
      <c r="D839" s="196"/>
      <c r="F839" s="199" t="s">
        <v>14</v>
      </c>
      <c r="G839" s="226" t="s">
        <v>304</v>
      </c>
      <c r="H839" s="200" t="s">
        <v>305</v>
      </c>
      <c r="I839" s="5">
        <f>565800+100000</f>
        <v>665800</v>
      </c>
      <c r="J839" s="61"/>
    </row>
    <row r="840" spans="2:10">
      <c r="B840" s="196"/>
      <c r="D840" s="196"/>
      <c r="F840" s="199" t="s">
        <v>14</v>
      </c>
      <c r="G840" s="226" t="s">
        <v>282</v>
      </c>
      <c r="H840" s="200" t="s">
        <v>283</v>
      </c>
      <c r="I840" s="5">
        <f>267615+100000</f>
        <v>367615</v>
      </c>
      <c r="J840" s="61"/>
    </row>
    <row r="841" spans="2:10">
      <c r="B841" s="196"/>
      <c r="D841" s="196"/>
      <c r="F841" s="199" t="s">
        <v>14</v>
      </c>
      <c r="G841" s="226" t="s">
        <v>296</v>
      </c>
      <c r="H841" s="200" t="s">
        <v>297</v>
      </c>
      <c r="I841" s="5">
        <f>103685+80000</f>
        <v>183685</v>
      </c>
      <c r="J841" s="61"/>
    </row>
    <row r="842" spans="2:10">
      <c r="B842" s="196"/>
      <c r="D842" s="196"/>
      <c r="F842" s="199" t="s">
        <v>14</v>
      </c>
      <c r="G842" s="226" t="s">
        <v>273</v>
      </c>
      <c r="H842" s="200" t="s">
        <v>274</v>
      </c>
      <c r="I842" s="5">
        <f>11145+10000</f>
        <v>21145</v>
      </c>
      <c r="J842" s="61"/>
    </row>
    <row r="843" spans="2:10">
      <c r="B843" s="196"/>
      <c r="D843" s="196"/>
      <c r="F843" s="199" t="s">
        <v>14</v>
      </c>
      <c r="G843" s="226" t="s">
        <v>237</v>
      </c>
      <c r="H843" s="200" t="s">
        <v>238</v>
      </c>
      <c r="I843" s="5">
        <f>16000+16000</f>
        <v>32000</v>
      </c>
      <c r="J843" s="61"/>
    </row>
    <row r="844" spans="2:10">
      <c r="B844" s="196"/>
      <c r="D844" s="196"/>
      <c r="F844" s="199" t="s">
        <v>14</v>
      </c>
      <c r="G844" s="226" t="s">
        <v>275</v>
      </c>
      <c r="H844" s="200" t="s">
        <v>276</v>
      </c>
      <c r="I844" s="5">
        <f>100615+50000</f>
        <v>150615</v>
      </c>
      <c r="J844" s="61"/>
    </row>
    <row r="845" spans="2:10">
      <c r="B845" s="196"/>
      <c r="D845" s="196"/>
      <c r="F845" s="199" t="s">
        <v>14</v>
      </c>
      <c r="G845" s="226" t="s">
        <v>284</v>
      </c>
      <c r="H845" s="200" t="s">
        <v>285</v>
      </c>
      <c r="I845" s="5">
        <f>60000+55000</f>
        <v>115000</v>
      </c>
      <c r="J845" s="61"/>
    </row>
    <row r="846" spans="2:10">
      <c r="B846" s="196"/>
      <c r="D846" s="196"/>
      <c r="F846" s="199" t="s">
        <v>14</v>
      </c>
      <c r="G846" s="226" t="s">
        <v>103</v>
      </c>
      <c r="H846" s="200" t="s">
        <v>104</v>
      </c>
      <c r="I846" s="5">
        <f>110445+67000</f>
        <v>177445</v>
      </c>
      <c r="J846" s="61"/>
    </row>
    <row r="847" spans="2:10">
      <c r="B847" s="196"/>
      <c r="D847" s="196"/>
      <c r="F847" s="199" t="s">
        <v>14</v>
      </c>
      <c r="G847" s="226" t="s">
        <v>286</v>
      </c>
      <c r="H847" s="200" t="s">
        <v>287</v>
      </c>
      <c r="I847" s="5">
        <f>102000+40000</f>
        <v>142000</v>
      </c>
      <c r="J847" s="61"/>
    </row>
    <row r="848" spans="2:10">
      <c r="B848" s="196"/>
      <c r="D848" s="196"/>
      <c r="F848" s="199" t="s">
        <v>14</v>
      </c>
      <c r="G848" s="226" t="s">
        <v>506</v>
      </c>
      <c r="H848" s="200" t="s">
        <v>507</v>
      </c>
      <c r="I848" s="5">
        <f>6140+40000</f>
        <v>46140</v>
      </c>
      <c r="J848" s="61"/>
    </row>
    <row r="849" spans="2:10">
      <c r="B849" s="196"/>
      <c r="D849" s="196"/>
      <c r="F849" s="199" t="s">
        <v>14</v>
      </c>
      <c r="G849" s="226" t="s">
        <v>265</v>
      </c>
      <c r="H849" s="200" t="s">
        <v>266</v>
      </c>
      <c r="I849" s="5">
        <f>27440+20000</f>
        <v>47440</v>
      </c>
      <c r="J849" s="61"/>
    </row>
    <row r="850" spans="2:10">
      <c r="B850" s="196"/>
      <c r="D850" s="196"/>
      <c r="F850" s="199" t="s">
        <v>64</v>
      </c>
      <c r="G850" s="226" t="s">
        <v>508</v>
      </c>
      <c r="H850" s="200" t="s">
        <v>458</v>
      </c>
      <c r="I850" s="5">
        <f>1268615+410000</f>
        <v>1678615</v>
      </c>
      <c r="J850" s="61"/>
    </row>
    <row r="851" spans="2:10">
      <c r="B851" s="196"/>
      <c r="D851" s="196"/>
      <c r="F851" s="199" t="s">
        <v>64</v>
      </c>
      <c r="G851" s="226" t="s">
        <v>509</v>
      </c>
      <c r="H851" s="200" t="s">
        <v>457</v>
      </c>
      <c r="I851" s="5">
        <f>8291255-4346089.93-175000</f>
        <v>3770165.0700000003</v>
      </c>
      <c r="J851" s="61"/>
    </row>
    <row r="852" spans="2:10">
      <c r="B852" s="191"/>
      <c r="C852" s="192"/>
      <c r="D852" s="191" t="s">
        <v>510</v>
      </c>
      <c r="E852" s="191"/>
      <c r="F852" s="191"/>
      <c r="G852" s="191"/>
      <c r="H852" s="212" t="s">
        <v>511</v>
      </c>
      <c r="I852" s="3">
        <f>SUBTOTAL(9,I854)</f>
        <v>1157500</v>
      </c>
      <c r="J852" s="61"/>
    </row>
    <row r="853" spans="2:10">
      <c r="B853" s="191"/>
      <c r="C853" s="192"/>
      <c r="D853" s="191"/>
      <c r="E853" s="191" t="s">
        <v>512</v>
      </c>
      <c r="F853" s="191"/>
      <c r="G853" s="191"/>
      <c r="H853" s="212" t="s">
        <v>405</v>
      </c>
      <c r="I853" s="3">
        <f>SUBTOTAL(9,I854)</f>
        <v>1157500</v>
      </c>
      <c r="J853" s="61"/>
    </row>
    <row r="854" spans="2:10">
      <c r="B854" s="196"/>
      <c r="D854" s="196"/>
      <c r="F854" s="199" t="s">
        <v>451</v>
      </c>
      <c r="G854" s="264" t="s">
        <v>513</v>
      </c>
      <c r="H854" s="200" t="s">
        <v>458</v>
      </c>
      <c r="I854" s="4">
        <v>1157500</v>
      </c>
      <c r="J854" s="61"/>
    </row>
    <row r="855" spans="2:10">
      <c r="B855" s="191"/>
      <c r="C855" s="192"/>
      <c r="D855" s="191" t="s">
        <v>514</v>
      </c>
      <c r="E855" s="191"/>
      <c r="F855" s="191"/>
      <c r="G855" s="191"/>
      <c r="H855" s="214" t="s">
        <v>1118</v>
      </c>
      <c r="I855" s="3">
        <f>SUBTOTAL(9,I857)</f>
        <v>614300</v>
      </c>
      <c r="J855" s="61"/>
    </row>
    <row r="856" spans="2:10">
      <c r="B856" s="191"/>
      <c r="C856" s="192"/>
      <c r="D856" s="191"/>
      <c r="E856" s="191" t="s">
        <v>516</v>
      </c>
      <c r="F856" s="191"/>
      <c r="G856" s="191"/>
      <c r="H856" s="214" t="s">
        <v>1119</v>
      </c>
      <c r="I856" s="3">
        <f>SUBTOTAL(9,I857)</f>
        <v>614300</v>
      </c>
      <c r="J856" s="61"/>
    </row>
    <row r="857" spans="2:10">
      <c r="B857" s="196"/>
      <c r="D857" s="196"/>
      <c r="F857" s="199" t="s">
        <v>64</v>
      </c>
      <c r="G857" s="264">
        <v>6141</v>
      </c>
      <c r="H857" s="324" t="s">
        <v>457</v>
      </c>
      <c r="I857" s="4">
        <v>614300</v>
      </c>
      <c r="J857" s="61"/>
    </row>
    <row r="858" spans="2:10">
      <c r="B858" s="191"/>
      <c r="C858" s="192" t="s">
        <v>519</v>
      </c>
      <c r="D858" s="191"/>
      <c r="E858" s="191"/>
      <c r="F858" s="191"/>
      <c r="G858" s="191"/>
      <c r="H858" s="193" t="s">
        <v>520</v>
      </c>
      <c r="I858" s="3">
        <f>SUBTOTAL(9,I861:I868)</f>
        <v>5528661</v>
      </c>
      <c r="J858" s="61"/>
    </row>
    <row r="859" spans="2:10">
      <c r="B859" s="191"/>
      <c r="C859" s="192"/>
      <c r="D859" s="194" t="s">
        <v>521</v>
      </c>
      <c r="E859" s="191"/>
      <c r="F859" s="191"/>
      <c r="G859" s="191"/>
      <c r="H859" s="193" t="s">
        <v>522</v>
      </c>
      <c r="I859" s="3">
        <f>SUBTOTAL(9,I861:I868)</f>
        <v>5528661</v>
      </c>
      <c r="J859" s="61"/>
    </row>
    <row r="860" spans="2:10">
      <c r="B860" s="191"/>
      <c r="C860" s="192"/>
      <c r="D860" s="191"/>
      <c r="E860" s="195" t="s">
        <v>164</v>
      </c>
      <c r="F860" s="191"/>
      <c r="G860" s="191"/>
      <c r="H860" s="193" t="s">
        <v>165</v>
      </c>
      <c r="I860" s="3">
        <f>SUBTOTAL(9,I861:I868)</f>
        <v>5528661</v>
      </c>
      <c r="J860" s="61"/>
    </row>
    <row r="861" spans="2:10">
      <c r="B861" s="196"/>
      <c r="D861" s="196"/>
      <c r="F861" s="199" t="s">
        <v>14</v>
      </c>
      <c r="G861" s="226" t="s">
        <v>473</v>
      </c>
      <c r="H861" s="200" t="s">
        <v>474</v>
      </c>
      <c r="I861" s="4">
        <v>4020252</v>
      </c>
      <c r="J861" s="61"/>
    </row>
    <row r="862" spans="2:10">
      <c r="B862" s="196"/>
      <c r="D862" s="196"/>
      <c r="F862" s="199" t="s">
        <v>14</v>
      </c>
      <c r="G862" s="226" t="s">
        <v>475</v>
      </c>
      <c r="H862" s="200" t="s">
        <v>476</v>
      </c>
      <c r="I862" s="5">
        <v>79310</v>
      </c>
      <c r="J862" s="61"/>
    </row>
    <row r="863" spans="2:10">
      <c r="B863" s="196"/>
      <c r="D863" s="196"/>
      <c r="F863" s="199" t="s">
        <v>14</v>
      </c>
      <c r="G863" s="226" t="s">
        <v>477</v>
      </c>
      <c r="H863" s="200" t="s">
        <v>478</v>
      </c>
      <c r="I863" s="5">
        <v>660864</v>
      </c>
      <c r="J863" s="61"/>
    </row>
    <row r="864" spans="2:10">
      <c r="B864" s="196"/>
      <c r="D864" s="196"/>
      <c r="F864" s="199" t="s">
        <v>14</v>
      </c>
      <c r="G864" s="226" t="s">
        <v>481</v>
      </c>
      <c r="H864" s="200" t="s">
        <v>482</v>
      </c>
      <c r="I864" s="5">
        <v>738000</v>
      </c>
      <c r="J864" s="61"/>
    </row>
    <row r="865" spans="2:10">
      <c r="B865" s="196"/>
      <c r="D865" s="196"/>
      <c r="F865" s="199" t="s">
        <v>14</v>
      </c>
      <c r="G865" s="226" t="s">
        <v>15</v>
      </c>
      <c r="H865" s="200" t="s">
        <v>16</v>
      </c>
      <c r="I865" s="5">
        <v>8870</v>
      </c>
      <c r="J865" s="61"/>
    </row>
    <row r="866" spans="2:10">
      <c r="B866" s="196"/>
      <c r="D866" s="196"/>
      <c r="F866" s="199" t="s">
        <v>14</v>
      </c>
      <c r="G866" s="226" t="s">
        <v>17</v>
      </c>
      <c r="H866" s="200" t="s">
        <v>18</v>
      </c>
      <c r="I866" s="5">
        <v>14340</v>
      </c>
      <c r="J866" s="61"/>
    </row>
    <row r="867" spans="2:10">
      <c r="B867" s="196"/>
      <c r="D867" s="196"/>
      <c r="F867" s="199" t="s">
        <v>14</v>
      </c>
      <c r="G867" s="226" t="s">
        <v>75</v>
      </c>
      <c r="H867" s="200" t="s">
        <v>76</v>
      </c>
      <c r="I867" s="5">
        <v>4000</v>
      </c>
      <c r="J867" s="61"/>
    </row>
    <row r="868" spans="2:10">
      <c r="B868" s="196"/>
      <c r="D868" s="196"/>
      <c r="F868" s="199" t="s">
        <v>14</v>
      </c>
      <c r="G868" s="226" t="s">
        <v>19</v>
      </c>
      <c r="H868" s="322" t="s">
        <v>1098</v>
      </c>
      <c r="I868" s="5">
        <v>3025</v>
      </c>
      <c r="J868" s="61"/>
    </row>
    <row r="869" spans="2:10">
      <c r="B869" s="191"/>
      <c r="C869" s="192" t="s">
        <v>523</v>
      </c>
      <c r="D869" s="191"/>
      <c r="E869" s="191"/>
      <c r="F869" s="191"/>
      <c r="G869" s="191"/>
      <c r="H869" s="193" t="s">
        <v>524</v>
      </c>
      <c r="I869" s="3">
        <f>SUBTOTAL(9,I872:I880)</f>
        <v>1849922</v>
      </c>
      <c r="J869" s="61"/>
    </row>
    <row r="870" spans="2:10">
      <c r="B870" s="191"/>
      <c r="C870" s="192"/>
      <c r="D870" s="194" t="s">
        <v>525</v>
      </c>
      <c r="E870" s="191"/>
      <c r="F870" s="191"/>
      <c r="G870" s="191"/>
      <c r="H870" s="193" t="s">
        <v>526</v>
      </c>
      <c r="I870" s="3">
        <f>SUBTOTAL(9,I872:I880)</f>
        <v>1849922</v>
      </c>
      <c r="J870" s="61"/>
    </row>
    <row r="871" spans="2:10">
      <c r="B871" s="191"/>
      <c r="C871" s="192"/>
      <c r="D871" s="191"/>
      <c r="E871" s="195" t="s">
        <v>263</v>
      </c>
      <c r="F871" s="191"/>
      <c r="G871" s="191"/>
      <c r="H871" s="193" t="s">
        <v>264</v>
      </c>
      <c r="I871" s="3">
        <f>SUBTOTAL(9,I872:I880)</f>
        <v>1849922</v>
      </c>
      <c r="J871" s="61"/>
    </row>
    <row r="872" spans="2:10">
      <c r="B872" s="196"/>
      <c r="D872" s="196"/>
      <c r="F872" s="199" t="s">
        <v>14</v>
      </c>
      <c r="G872" s="226" t="s">
        <v>473</v>
      </c>
      <c r="H872" s="200" t="s">
        <v>474</v>
      </c>
      <c r="I872" s="4">
        <v>1390812</v>
      </c>
      <c r="J872" s="61"/>
    </row>
    <row r="873" spans="2:10">
      <c r="B873" s="196"/>
      <c r="D873" s="196"/>
      <c r="F873" s="199" t="s">
        <v>14</v>
      </c>
      <c r="G873" s="226" t="s">
        <v>475</v>
      </c>
      <c r="H873" s="200" t="s">
        <v>476</v>
      </c>
      <c r="I873" s="5">
        <v>26480</v>
      </c>
      <c r="J873" s="61"/>
    </row>
    <row r="874" spans="2:10">
      <c r="B874" s="196"/>
      <c r="D874" s="196"/>
      <c r="F874" s="199" t="s">
        <v>14</v>
      </c>
      <c r="G874" s="226" t="s">
        <v>477</v>
      </c>
      <c r="H874" s="200" t="s">
        <v>478</v>
      </c>
      <c r="I874" s="5">
        <v>220670</v>
      </c>
      <c r="J874" s="61"/>
    </row>
    <row r="875" spans="2:10">
      <c r="B875" s="196"/>
      <c r="D875" s="196"/>
      <c r="F875" s="199" t="s">
        <v>14</v>
      </c>
      <c r="G875" s="226" t="s">
        <v>481</v>
      </c>
      <c r="H875" s="200" t="s">
        <v>482</v>
      </c>
      <c r="I875" s="5">
        <v>198000</v>
      </c>
      <c r="J875" s="61"/>
    </row>
    <row r="876" spans="2:10">
      <c r="B876" s="196"/>
      <c r="D876" s="196"/>
      <c r="F876" s="199" t="s">
        <v>14</v>
      </c>
      <c r="G876" s="226" t="s">
        <v>15</v>
      </c>
      <c r="H876" s="200" t="s">
        <v>16</v>
      </c>
      <c r="I876" s="5">
        <v>3000</v>
      </c>
      <c r="J876" s="61"/>
    </row>
    <row r="877" spans="2:10">
      <c r="B877" s="196"/>
      <c r="D877" s="196"/>
      <c r="F877" s="199" t="s">
        <v>14</v>
      </c>
      <c r="G877" s="226" t="s">
        <v>17</v>
      </c>
      <c r="H877" s="200" t="s">
        <v>18</v>
      </c>
      <c r="I877" s="5">
        <v>3000</v>
      </c>
      <c r="J877" s="61"/>
    </row>
    <row r="878" spans="2:10">
      <c r="B878" s="196"/>
      <c r="D878" s="196"/>
      <c r="F878" s="199" t="s">
        <v>14</v>
      </c>
      <c r="G878" s="226" t="s">
        <v>20</v>
      </c>
      <c r="H878" s="200" t="s">
        <v>21</v>
      </c>
      <c r="I878" s="5">
        <v>1710</v>
      </c>
      <c r="J878" s="61"/>
    </row>
    <row r="879" spans="2:10">
      <c r="B879" s="196"/>
      <c r="D879" s="196"/>
      <c r="F879" s="199" t="s">
        <v>14</v>
      </c>
      <c r="G879" s="226" t="s">
        <v>217</v>
      </c>
      <c r="H879" s="200" t="s">
        <v>218</v>
      </c>
      <c r="I879" s="5">
        <v>1500</v>
      </c>
      <c r="J879" s="61"/>
    </row>
    <row r="880" spans="2:10">
      <c r="B880" s="196"/>
      <c r="D880" s="196"/>
      <c r="F880" s="199" t="s">
        <v>14</v>
      </c>
      <c r="G880" s="226" t="s">
        <v>32</v>
      </c>
      <c r="H880" s="200" t="s">
        <v>33</v>
      </c>
      <c r="I880" s="5">
        <v>4750</v>
      </c>
      <c r="J880" s="61"/>
    </row>
    <row r="881" spans="2:10">
      <c r="B881" s="191"/>
      <c r="C881" s="192" t="s">
        <v>267</v>
      </c>
      <c r="D881" s="191"/>
      <c r="E881" s="191"/>
      <c r="F881" s="191"/>
      <c r="G881" s="191"/>
      <c r="H881" s="193" t="s">
        <v>268</v>
      </c>
      <c r="I881" s="3">
        <f>SUBTOTAL(9,I884:I887)</f>
        <v>979707</v>
      </c>
      <c r="J881" s="61"/>
    </row>
    <row r="882" spans="2:10">
      <c r="B882" s="191"/>
      <c r="C882" s="192"/>
      <c r="D882" s="194" t="s">
        <v>269</v>
      </c>
      <c r="E882" s="191"/>
      <c r="F882" s="191"/>
      <c r="G882" s="191"/>
      <c r="H882" s="193" t="s">
        <v>270</v>
      </c>
      <c r="I882" s="3">
        <f>SUBTOTAL(9,I884:I887)</f>
        <v>979707</v>
      </c>
      <c r="J882" s="61"/>
    </row>
    <row r="883" spans="2:10">
      <c r="B883" s="191"/>
      <c r="C883" s="192"/>
      <c r="D883" s="191"/>
      <c r="E883" s="195" t="s">
        <v>271</v>
      </c>
      <c r="F883" s="191"/>
      <c r="G883" s="191"/>
      <c r="H883" s="193" t="s">
        <v>272</v>
      </c>
      <c r="I883" s="3">
        <f>SUBTOTAL(9,I884:I887)</f>
        <v>979707</v>
      </c>
      <c r="J883" s="61"/>
    </row>
    <row r="884" spans="2:10">
      <c r="B884" s="196"/>
      <c r="D884" s="196"/>
      <c r="F884" s="199" t="s">
        <v>14</v>
      </c>
      <c r="G884" s="226" t="s">
        <v>473</v>
      </c>
      <c r="H884" s="200" t="s">
        <v>474</v>
      </c>
      <c r="I884" s="4">
        <v>757824</v>
      </c>
      <c r="J884" s="61"/>
    </row>
    <row r="885" spans="2:10">
      <c r="B885" s="196"/>
      <c r="D885" s="196"/>
      <c r="F885" s="199" t="s">
        <v>14</v>
      </c>
      <c r="G885" s="226" t="s">
        <v>475</v>
      </c>
      <c r="H885" s="200" t="s">
        <v>476</v>
      </c>
      <c r="I885" s="5">
        <v>14130</v>
      </c>
      <c r="J885" s="61"/>
    </row>
    <row r="886" spans="2:10">
      <c r="B886" s="196"/>
      <c r="D886" s="196"/>
      <c r="F886" s="199" t="s">
        <v>14</v>
      </c>
      <c r="G886" s="226" t="s">
        <v>477</v>
      </c>
      <c r="H886" s="200" t="s">
        <v>478</v>
      </c>
      <c r="I886" s="5">
        <v>117753</v>
      </c>
      <c r="J886" s="61"/>
    </row>
    <row r="887" spans="2:10">
      <c r="B887" s="196"/>
      <c r="D887" s="196"/>
      <c r="F887" s="199" t="s">
        <v>14</v>
      </c>
      <c r="G887" s="226" t="s">
        <v>481</v>
      </c>
      <c r="H887" s="200" t="s">
        <v>482</v>
      </c>
      <c r="I887" s="5">
        <v>90000</v>
      </c>
      <c r="J887" s="61"/>
    </row>
    <row r="888" spans="2:10">
      <c r="B888" s="191"/>
      <c r="C888" s="192" t="s">
        <v>290</v>
      </c>
      <c r="D888" s="191"/>
      <c r="E888" s="191"/>
      <c r="F888" s="191"/>
      <c r="G888" s="191"/>
      <c r="H888" s="193" t="s">
        <v>291</v>
      </c>
      <c r="I888" s="3">
        <f>SUBTOTAL(9,I891:I894)</f>
        <v>7413248</v>
      </c>
      <c r="J888" s="61"/>
    </row>
    <row r="889" spans="2:10">
      <c r="B889" s="191"/>
      <c r="C889" s="192"/>
      <c r="D889" s="194" t="s">
        <v>292</v>
      </c>
      <c r="E889" s="191"/>
      <c r="F889" s="191"/>
      <c r="G889" s="191"/>
      <c r="H889" s="193" t="s">
        <v>293</v>
      </c>
      <c r="I889" s="3">
        <f>SUBTOTAL(9,I891:I894)</f>
        <v>7413248</v>
      </c>
      <c r="J889" s="61"/>
    </row>
    <row r="890" spans="2:10">
      <c r="B890" s="191"/>
      <c r="C890" s="192"/>
      <c r="D890" s="191"/>
      <c r="E890" s="195" t="s">
        <v>294</v>
      </c>
      <c r="F890" s="191"/>
      <c r="G890" s="191"/>
      <c r="H890" s="193" t="s">
        <v>295</v>
      </c>
      <c r="I890" s="3">
        <f>SUBTOTAL(9,I891:I894)</f>
        <v>7413248</v>
      </c>
      <c r="J890" s="61"/>
    </row>
    <row r="891" spans="2:10">
      <c r="B891" s="196"/>
      <c r="D891" s="196"/>
      <c r="F891" s="199" t="s">
        <v>14</v>
      </c>
      <c r="G891" s="226" t="s">
        <v>473</v>
      </c>
      <c r="H891" s="200" t="s">
        <v>474</v>
      </c>
      <c r="I891" s="4">
        <v>4921308</v>
      </c>
      <c r="J891" s="61"/>
    </row>
    <row r="892" spans="2:10">
      <c r="B892" s="196"/>
      <c r="D892" s="196"/>
      <c r="F892" s="199" t="s">
        <v>14</v>
      </c>
      <c r="G892" s="226" t="s">
        <v>475</v>
      </c>
      <c r="H892" s="200" t="s">
        <v>476</v>
      </c>
      <c r="I892" s="5">
        <v>106926</v>
      </c>
      <c r="J892" s="61"/>
    </row>
    <row r="893" spans="2:10">
      <c r="B893" s="196"/>
      <c r="D893" s="196"/>
      <c r="F893" s="199" t="s">
        <v>14</v>
      </c>
      <c r="G893" s="226" t="s">
        <v>477</v>
      </c>
      <c r="H893" s="200" t="s">
        <v>478</v>
      </c>
      <c r="I893" s="5">
        <v>891014</v>
      </c>
      <c r="J893" s="61"/>
    </row>
    <row r="894" spans="2:10">
      <c r="B894" s="196"/>
      <c r="D894" s="196"/>
      <c r="F894" s="199" t="s">
        <v>14</v>
      </c>
      <c r="G894" s="226" t="s">
        <v>481</v>
      </c>
      <c r="H894" s="200" t="s">
        <v>482</v>
      </c>
      <c r="I894" s="5">
        <v>1494000</v>
      </c>
      <c r="J894" s="61"/>
    </row>
    <row r="895" spans="2:10">
      <c r="B895" s="191"/>
      <c r="C895" s="192" t="s">
        <v>300</v>
      </c>
      <c r="D895" s="191"/>
      <c r="E895" s="191"/>
      <c r="F895" s="191"/>
      <c r="G895" s="191"/>
      <c r="H895" s="193" t="s">
        <v>301</v>
      </c>
      <c r="I895" s="3">
        <f>SUBTOTAL(9,I898:I901)</f>
        <v>3475235</v>
      </c>
      <c r="J895" s="61"/>
    </row>
    <row r="896" spans="2:10">
      <c r="B896" s="191"/>
      <c r="C896" s="192"/>
      <c r="D896" s="194" t="s">
        <v>302</v>
      </c>
      <c r="E896" s="191"/>
      <c r="F896" s="191"/>
      <c r="G896" s="191"/>
      <c r="H896" s="193" t="s">
        <v>303</v>
      </c>
      <c r="I896" s="3">
        <f>SUBTOTAL(9,I898:I901)</f>
        <v>3475235</v>
      </c>
      <c r="J896" s="61"/>
    </row>
    <row r="897" spans="2:10">
      <c r="B897" s="191"/>
      <c r="C897" s="192"/>
      <c r="D897" s="191"/>
      <c r="E897" s="195" t="s">
        <v>271</v>
      </c>
      <c r="F897" s="191"/>
      <c r="G897" s="191"/>
      <c r="H897" s="193" t="s">
        <v>272</v>
      </c>
      <c r="I897" s="3">
        <f>SUBTOTAL(9,I898:I901)</f>
        <v>3475235</v>
      </c>
      <c r="J897" s="61"/>
    </row>
    <row r="898" spans="2:10">
      <c r="B898" s="196"/>
      <c r="D898" s="196"/>
      <c r="F898" s="199" t="s">
        <v>14</v>
      </c>
      <c r="G898" s="226" t="s">
        <v>473</v>
      </c>
      <c r="H898" s="200" t="s">
        <v>474</v>
      </c>
      <c r="I898" s="4">
        <v>2233416</v>
      </c>
      <c r="J898" s="61"/>
    </row>
    <row r="899" spans="2:10">
      <c r="B899" s="196"/>
      <c r="D899" s="196"/>
      <c r="F899" s="199" t="s">
        <v>14</v>
      </c>
      <c r="G899" s="226" t="s">
        <v>475</v>
      </c>
      <c r="H899" s="200" t="s">
        <v>476</v>
      </c>
      <c r="I899" s="5">
        <v>50123</v>
      </c>
      <c r="J899" s="61"/>
    </row>
    <row r="900" spans="2:10">
      <c r="B900" s="196"/>
      <c r="D900" s="196"/>
      <c r="F900" s="199" t="s">
        <v>14</v>
      </c>
      <c r="G900" s="226" t="s">
        <v>477</v>
      </c>
      <c r="H900" s="200" t="s">
        <v>478</v>
      </c>
      <c r="I900" s="5">
        <v>417696</v>
      </c>
      <c r="J900" s="61"/>
    </row>
    <row r="901" spans="2:10">
      <c r="B901" s="196"/>
      <c r="D901" s="196"/>
      <c r="F901" s="199" t="s">
        <v>14</v>
      </c>
      <c r="G901" s="226" t="s">
        <v>481</v>
      </c>
      <c r="H901" s="200" t="s">
        <v>482</v>
      </c>
      <c r="I901" s="5">
        <v>774000</v>
      </c>
      <c r="J901" s="61"/>
    </row>
    <row r="902" spans="2:10">
      <c r="B902" s="191"/>
      <c r="C902" s="192" t="s">
        <v>316</v>
      </c>
      <c r="D902" s="191"/>
      <c r="E902" s="191"/>
      <c r="F902" s="191"/>
      <c r="G902" s="191"/>
      <c r="H902" s="193" t="s">
        <v>317</v>
      </c>
      <c r="I902" s="3">
        <f>SUBTOTAL(9,I905:I908)</f>
        <v>3044465</v>
      </c>
      <c r="J902" s="61"/>
    </row>
    <row r="903" spans="2:10">
      <c r="B903" s="191"/>
      <c r="C903" s="192"/>
      <c r="D903" s="194" t="s">
        <v>318</v>
      </c>
      <c r="E903" s="191"/>
      <c r="F903" s="191"/>
      <c r="G903" s="191"/>
      <c r="H903" s="193" t="s">
        <v>319</v>
      </c>
      <c r="I903" s="3">
        <f>SUBTOTAL(9,I905:I908)</f>
        <v>3044465</v>
      </c>
      <c r="J903" s="61"/>
    </row>
    <row r="904" spans="2:10">
      <c r="B904" s="191"/>
      <c r="C904" s="192"/>
      <c r="D904" s="191"/>
      <c r="E904" s="195" t="s">
        <v>271</v>
      </c>
      <c r="F904" s="191"/>
      <c r="G904" s="191"/>
      <c r="H904" s="193" t="s">
        <v>272</v>
      </c>
      <c r="I904" s="3">
        <f>SUBTOTAL(9,I905:I908)</f>
        <v>3044465</v>
      </c>
      <c r="J904" s="61"/>
    </row>
    <row r="905" spans="2:10">
      <c r="B905" s="196"/>
      <c r="D905" s="196"/>
      <c r="F905" s="199" t="s">
        <v>14</v>
      </c>
      <c r="G905" s="226" t="s">
        <v>473</v>
      </c>
      <c r="H905" s="200" t="s">
        <v>474</v>
      </c>
      <c r="I905" s="4">
        <v>2184636</v>
      </c>
      <c r="J905" s="61"/>
    </row>
    <row r="906" spans="2:10">
      <c r="B906" s="196"/>
      <c r="D906" s="196"/>
      <c r="F906" s="199" t="s">
        <v>14</v>
      </c>
      <c r="G906" s="226" t="s">
        <v>475</v>
      </c>
      <c r="H906" s="200" t="s">
        <v>476</v>
      </c>
      <c r="I906" s="5">
        <v>43908</v>
      </c>
      <c r="J906" s="61"/>
    </row>
    <row r="907" spans="2:10">
      <c r="B907" s="196"/>
      <c r="D907" s="196"/>
      <c r="F907" s="199" t="s">
        <v>14</v>
      </c>
      <c r="G907" s="226" t="s">
        <v>477</v>
      </c>
      <c r="H907" s="200" t="s">
        <v>478</v>
      </c>
      <c r="I907" s="5">
        <v>365921</v>
      </c>
      <c r="J907" s="61"/>
    </row>
    <row r="908" spans="2:10">
      <c r="B908" s="196"/>
      <c r="D908" s="196"/>
      <c r="F908" s="199" t="s">
        <v>14</v>
      </c>
      <c r="G908" s="226" t="s">
        <v>481</v>
      </c>
      <c r="H908" s="200" t="s">
        <v>482</v>
      </c>
      <c r="I908" s="5">
        <v>450000</v>
      </c>
      <c r="J908" s="61"/>
    </row>
    <row r="909" spans="2:10">
      <c r="B909" s="191"/>
      <c r="C909" s="192" t="s">
        <v>324</v>
      </c>
      <c r="D909" s="191"/>
      <c r="E909" s="191"/>
      <c r="F909" s="191"/>
      <c r="G909" s="191"/>
      <c r="H909" s="193" t="s">
        <v>325</v>
      </c>
      <c r="I909" s="3">
        <f>SUBTOTAL(9,I912:I915)</f>
        <v>2255108</v>
      </c>
      <c r="J909" s="61"/>
    </row>
    <row r="910" spans="2:10">
      <c r="B910" s="191"/>
      <c r="C910" s="192"/>
      <c r="D910" s="194" t="s">
        <v>326</v>
      </c>
      <c r="E910" s="191"/>
      <c r="F910" s="191"/>
      <c r="G910" s="191"/>
      <c r="H910" s="193" t="s">
        <v>327</v>
      </c>
      <c r="I910" s="3">
        <f>SUBTOTAL(9,I912:I915)</f>
        <v>2255108</v>
      </c>
      <c r="J910" s="61"/>
    </row>
    <row r="911" spans="2:10">
      <c r="B911" s="191"/>
      <c r="C911" s="192"/>
      <c r="D911" s="191"/>
      <c r="E911" s="195" t="s">
        <v>271</v>
      </c>
      <c r="F911" s="191"/>
      <c r="G911" s="191"/>
      <c r="H911" s="193" t="s">
        <v>272</v>
      </c>
      <c r="I911" s="3">
        <f>SUBTOTAL(9,I912:I915)</f>
        <v>2255108</v>
      </c>
      <c r="J911" s="61"/>
    </row>
    <row r="912" spans="2:10">
      <c r="B912" s="196"/>
      <c r="D912" s="196"/>
      <c r="F912" s="199" t="s">
        <v>14</v>
      </c>
      <c r="G912" s="226" t="s">
        <v>473</v>
      </c>
      <c r="H912" s="200" t="s">
        <v>474</v>
      </c>
      <c r="I912" s="4">
        <v>1519536</v>
      </c>
      <c r="J912" s="61"/>
    </row>
    <row r="913" spans="2:11">
      <c r="B913" s="196"/>
      <c r="D913" s="196"/>
      <c r="F913" s="199" t="s">
        <v>14</v>
      </c>
      <c r="G913" s="226" t="s">
        <v>475</v>
      </c>
      <c r="H913" s="200" t="s">
        <v>476</v>
      </c>
      <c r="I913" s="5">
        <v>32526</v>
      </c>
      <c r="J913" s="61"/>
    </row>
    <row r="914" spans="2:11">
      <c r="B914" s="196"/>
      <c r="D914" s="196"/>
      <c r="F914" s="199" t="s">
        <v>14</v>
      </c>
      <c r="G914" s="226" t="s">
        <v>477</v>
      </c>
      <c r="H914" s="200" t="s">
        <v>478</v>
      </c>
      <c r="I914" s="5">
        <v>271046</v>
      </c>
      <c r="J914" s="61"/>
    </row>
    <row r="915" spans="2:11">
      <c r="B915" s="196"/>
      <c r="D915" s="196"/>
      <c r="F915" s="199" t="s">
        <v>14</v>
      </c>
      <c r="G915" s="226" t="s">
        <v>481</v>
      </c>
      <c r="H915" s="200" t="s">
        <v>482</v>
      </c>
      <c r="I915" s="5">
        <v>432000</v>
      </c>
      <c r="J915" s="61"/>
    </row>
    <row r="916" spans="2:11">
      <c r="B916" s="191"/>
      <c r="C916" s="192" t="s">
        <v>328</v>
      </c>
      <c r="D916" s="191"/>
      <c r="E916" s="191"/>
      <c r="F916" s="191"/>
      <c r="G916" s="191"/>
      <c r="H916" s="193" t="s">
        <v>329</v>
      </c>
      <c r="I916" s="3">
        <f>SUBTOTAL(9,I919:I922)</f>
        <v>1575668</v>
      </c>
      <c r="J916" s="61"/>
    </row>
    <row r="917" spans="2:11">
      <c r="B917" s="191"/>
      <c r="C917" s="192"/>
      <c r="D917" s="194" t="s">
        <v>330</v>
      </c>
      <c r="E917" s="191"/>
      <c r="F917" s="191"/>
      <c r="G917" s="191"/>
      <c r="H917" s="193" t="s">
        <v>331</v>
      </c>
      <c r="I917" s="3">
        <f>SUBTOTAL(9,I919:I922)</f>
        <v>1575668</v>
      </c>
      <c r="J917" s="61"/>
    </row>
    <row r="918" spans="2:11">
      <c r="B918" s="191"/>
      <c r="C918" s="192"/>
      <c r="D918" s="191"/>
      <c r="E918" s="195" t="s">
        <v>271</v>
      </c>
      <c r="F918" s="191"/>
      <c r="G918" s="191"/>
      <c r="H918" s="193" t="s">
        <v>272</v>
      </c>
      <c r="I918" s="3">
        <f>SUBTOTAL(9,I919:I922)</f>
        <v>1575668</v>
      </c>
      <c r="J918" s="61"/>
    </row>
    <row r="919" spans="2:11">
      <c r="B919" s="196"/>
      <c r="D919" s="196"/>
      <c r="F919" s="199" t="s">
        <v>14</v>
      </c>
      <c r="G919" s="226" t="s">
        <v>473</v>
      </c>
      <c r="H919" s="200" t="s">
        <v>474</v>
      </c>
      <c r="I919" s="4">
        <v>1057560</v>
      </c>
      <c r="J919" s="61"/>
    </row>
    <row r="920" spans="2:11">
      <c r="B920" s="196"/>
      <c r="D920" s="196"/>
      <c r="F920" s="199" t="s">
        <v>14</v>
      </c>
      <c r="G920" s="226" t="s">
        <v>475</v>
      </c>
      <c r="H920" s="200" t="s">
        <v>476</v>
      </c>
      <c r="I920" s="5">
        <v>22726</v>
      </c>
      <c r="J920" s="61"/>
    </row>
    <row r="921" spans="2:11">
      <c r="B921" s="196"/>
      <c r="D921" s="196"/>
      <c r="F921" s="199" t="s">
        <v>14</v>
      </c>
      <c r="G921" s="226" t="s">
        <v>477</v>
      </c>
      <c r="H921" s="200" t="s">
        <v>478</v>
      </c>
      <c r="I921" s="5">
        <v>189382</v>
      </c>
      <c r="J921" s="61"/>
    </row>
    <row r="922" spans="2:11">
      <c r="B922" s="196"/>
      <c r="D922" s="196"/>
      <c r="F922" s="199" t="s">
        <v>14</v>
      </c>
      <c r="G922" s="226" t="s">
        <v>481</v>
      </c>
      <c r="H922" s="200" t="s">
        <v>482</v>
      </c>
      <c r="I922" s="5">
        <v>306000</v>
      </c>
      <c r="J922" s="61"/>
    </row>
    <row r="923" spans="2:11">
      <c r="B923" s="191"/>
      <c r="C923" s="192" t="s">
        <v>527</v>
      </c>
      <c r="D923" s="191"/>
      <c r="E923" s="191"/>
      <c r="F923" s="191"/>
      <c r="G923" s="191"/>
      <c r="H923" s="193" t="s">
        <v>459</v>
      </c>
      <c r="I923" s="3">
        <f>SUBTOTAL(9,I926:I950)</f>
        <v>11042197.77</v>
      </c>
      <c r="J923" s="61"/>
      <c r="K923" s="2"/>
    </row>
    <row r="924" spans="2:11">
      <c r="B924" s="191"/>
      <c r="C924" s="192"/>
      <c r="D924" s="194" t="s">
        <v>528</v>
      </c>
      <c r="E924" s="191"/>
      <c r="F924" s="191"/>
      <c r="G924" s="191"/>
      <c r="H924" s="193" t="s">
        <v>529</v>
      </c>
      <c r="I924" s="3">
        <f>SUBTOTAL(9,I926:I938)</f>
        <v>4757887.7699999996</v>
      </c>
      <c r="J924" s="61"/>
    </row>
    <row r="925" spans="2:11">
      <c r="B925" s="191"/>
      <c r="C925" s="192"/>
      <c r="D925" s="191"/>
      <c r="E925" s="195" t="s">
        <v>336</v>
      </c>
      <c r="F925" s="191"/>
      <c r="G925" s="191"/>
      <c r="H925" s="193" t="s">
        <v>337</v>
      </c>
      <c r="I925" s="3">
        <f>SUBTOTAL(9,I926:I938)</f>
        <v>4757887.7699999996</v>
      </c>
      <c r="J925" s="61"/>
    </row>
    <row r="926" spans="2:11">
      <c r="B926" s="196"/>
      <c r="D926" s="196"/>
      <c r="F926" s="199" t="s">
        <v>14</v>
      </c>
      <c r="G926" s="226" t="s">
        <v>473</v>
      </c>
      <c r="H926" s="200" t="s">
        <v>474</v>
      </c>
      <c r="I926" s="4">
        <v>3185160</v>
      </c>
      <c r="J926" s="61"/>
    </row>
    <row r="927" spans="2:11">
      <c r="B927" s="196"/>
      <c r="D927" s="196"/>
      <c r="F927" s="199" t="s">
        <v>14</v>
      </c>
      <c r="G927" s="226" t="s">
        <v>475</v>
      </c>
      <c r="H927" s="200" t="s">
        <v>476</v>
      </c>
      <c r="I927" s="5">
        <v>60885</v>
      </c>
      <c r="J927" s="61"/>
    </row>
    <row r="928" spans="2:11">
      <c r="B928" s="196"/>
      <c r="D928" s="196"/>
      <c r="F928" s="199" t="s">
        <v>14</v>
      </c>
      <c r="G928" s="226" t="s">
        <v>477</v>
      </c>
      <c r="H928" s="200" t="s">
        <v>478</v>
      </c>
      <c r="I928" s="5">
        <v>507384</v>
      </c>
      <c r="J928" s="61"/>
    </row>
    <row r="929" spans="2:10">
      <c r="B929" s="196"/>
      <c r="D929" s="196"/>
      <c r="F929" s="199" t="s">
        <v>14</v>
      </c>
      <c r="G929" s="226" t="s">
        <v>481</v>
      </c>
      <c r="H929" s="200" t="s">
        <v>482</v>
      </c>
      <c r="I929" s="5">
        <v>468000</v>
      </c>
      <c r="J929" s="61"/>
    </row>
    <row r="930" spans="2:10">
      <c r="B930" s="196"/>
      <c r="D930" s="196"/>
      <c r="F930" s="199" t="s">
        <v>14</v>
      </c>
      <c r="G930" s="226" t="s">
        <v>15</v>
      </c>
      <c r="H930" s="200" t="s">
        <v>16</v>
      </c>
      <c r="I930" s="5">
        <v>45998.770000000004</v>
      </c>
      <c r="J930" s="61"/>
    </row>
    <row r="931" spans="2:10">
      <c r="B931" s="196"/>
      <c r="D931" s="196"/>
      <c r="F931" s="199" t="s">
        <v>14</v>
      </c>
      <c r="G931" s="226" t="s">
        <v>17</v>
      </c>
      <c r="H931" s="200" t="s">
        <v>18</v>
      </c>
      <c r="I931" s="5">
        <v>41190</v>
      </c>
      <c r="J931" s="61"/>
    </row>
    <row r="932" spans="2:10">
      <c r="B932" s="196"/>
      <c r="D932" s="196"/>
      <c r="F932" s="199" t="s">
        <v>14</v>
      </c>
      <c r="G932" s="226" t="s">
        <v>60</v>
      </c>
      <c r="H932" s="200" t="s">
        <v>61</v>
      </c>
      <c r="I932" s="5">
        <v>3000</v>
      </c>
      <c r="J932" s="61"/>
    </row>
    <row r="933" spans="2:10">
      <c r="B933" s="196"/>
      <c r="D933" s="196"/>
      <c r="F933" s="199" t="s">
        <v>14</v>
      </c>
      <c r="G933" s="226" t="s">
        <v>75</v>
      </c>
      <c r="H933" s="200" t="s">
        <v>76</v>
      </c>
      <c r="I933" s="5">
        <v>8000</v>
      </c>
      <c r="J933" s="61"/>
    </row>
    <row r="934" spans="2:10">
      <c r="B934" s="196"/>
      <c r="D934" s="196"/>
      <c r="F934" s="199" t="s">
        <v>14</v>
      </c>
      <c r="G934" s="226" t="s">
        <v>62</v>
      </c>
      <c r="H934" s="200" t="s">
        <v>63</v>
      </c>
      <c r="I934" s="5">
        <v>5085</v>
      </c>
      <c r="J934" s="61"/>
    </row>
    <row r="935" spans="2:10">
      <c r="B935" s="196"/>
      <c r="D935" s="196"/>
      <c r="F935" s="199" t="s">
        <v>14</v>
      </c>
      <c r="G935" s="226" t="s">
        <v>19</v>
      </c>
      <c r="H935" s="322" t="s">
        <v>1098</v>
      </c>
      <c r="I935" s="5">
        <v>3540</v>
      </c>
      <c r="J935" s="61"/>
    </row>
    <row r="936" spans="2:10">
      <c r="B936" s="196"/>
      <c r="D936" s="196"/>
      <c r="F936" s="199" t="s">
        <v>14</v>
      </c>
      <c r="G936" s="226" t="s">
        <v>530</v>
      </c>
      <c r="H936" s="200" t="s">
        <v>531</v>
      </c>
      <c r="I936" s="5">
        <v>29125</v>
      </c>
      <c r="J936" s="61"/>
    </row>
    <row r="937" spans="2:10" ht="11.25" customHeight="1">
      <c r="B937" s="196"/>
      <c r="D937" s="196"/>
      <c r="F937" s="199" t="s">
        <v>14</v>
      </c>
      <c r="G937" s="226" t="s">
        <v>32</v>
      </c>
      <c r="H937" s="200" t="s">
        <v>33</v>
      </c>
      <c r="I937" s="5">
        <v>520</v>
      </c>
      <c r="J937" s="61"/>
    </row>
    <row r="938" spans="2:10" ht="11.25" customHeight="1">
      <c r="B938" s="196"/>
      <c r="D938" s="196"/>
      <c r="F938" s="199" t="s">
        <v>14</v>
      </c>
      <c r="G938" s="226" t="s">
        <v>34</v>
      </c>
      <c r="H938" s="200" t="s">
        <v>35</v>
      </c>
      <c r="I938" s="5">
        <v>400000</v>
      </c>
      <c r="J938" s="61"/>
    </row>
    <row r="939" spans="2:10">
      <c r="B939" s="191"/>
      <c r="C939" s="192"/>
      <c r="D939" s="194" t="s">
        <v>532</v>
      </c>
      <c r="E939" s="191"/>
      <c r="F939" s="191"/>
      <c r="G939" s="191"/>
      <c r="H939" s="193" t="s">
        <v>533</v>
      </c>
      <c r="I939" s="3">
        <f>SUBTOTAL(9,I941)</f>
        <v>4678750</v>
      </c>
      <c r="J939" s="61"/>
    </row>
    <row r="940" spans="2:10">
      <c r="B940" s="191"/>
      <c r="C940" s="192"/>
      <c r="D940" s="191"/>
      <c r="E940" s="195" t="s">
        <v>534</v>
      </c>
      <c r="F940" s="191"/>
      <c r="G940" s="191"/>
      <c r="H940" s="193" t="s">
        <v>535</v>
      </c>
      <c r="I940" s="3">
        <f>SUBTOTAL(9,I941)</f>
        <v>4678750</v>
      </c>
      <c r="J940" s="61"/>
    </row>
    <row r="941" spans="2:10">
      <c r="B941" s="196"/>
      <c r="D941" s="196"/>
      <c r="F941" s="199" t="s">
        <v>64</v>
      </c>
      <c r="G941" s="226" t="s">
        <v>536</v>
      </c>
      <c r="H941" s="200" t="s">
        <v>537</v>
      </c>
      <c r="I941" s="4">
        <v>4678750</v>
      </c>
      <c r="J941" s="61"/>
    </row>
    <row r="942" spans="2:10">
      <c r="B942" s="191"/>
      <c r="C942" s="192"/>
      <c r="D942" s="194" t="s">
        <v>460</v>
      </c>
      <c r="E942" s="191"/>
      <c r="F942" s="191"/>
      <c r="G942" s="191"/>
      <c r="H942" s="193" t="s">
        <v>461</v>
      </c>
      <c r="I942" s="3">
        <f>SUBTOTAL(9,I944)</f>
        <v>150000</v>
      </c>
      <c r="J942" s="61"/>
    </row>
    <row r="943" spans="2:10">
      <c r="B943" s="191"/>
      <c r="C943" s="192"/>
      <c r="D943" s="191"/>
      <c r="E943" s="195" t="s">
        <v>462</v>
      </c>
      <c r="F943" s="191"/>
      <c r="G943" s="191"/>
      <c r="H943" s="193" t="s">
        <v>463</v>
      </c>
      <c r="I943" s="3">
        <f>SUBTOTAL(9,I944)</f>
        <v>150000</v>
      </c>
      <c r="J943" s="61"/>
    </row>
    <row r="944" spans="2:10">
      <c r="B944" s="196"/>
      <c r="D944" s="196"/>
      <c r="F944" s="199" t="s">
        <v>64</v>
      </c>
      <c r="G944" s="226" t="s">
        <v>538</v>
      </c>
      <c r="H944" s="200" t="s">
        <v>464</v>
      </c>
      <c r="I944" s="4">
        <v>150000</v>
      </c>
      <c r="J944" s="61"/>
    </row>
    <row r="945" spans="2:10">
      <c r="B945" s="191"/>
      <c r="C945" s="192"/>
      <c r="D945" s="191" t="s">
        <v>539</v>
      </c>
      <c r="E945" s="191"/>
      <c r="F945" s="191"/>
      <c r="G945" s="191"/>
      <c r="H945" s="212" t="s">
        <v>540</v>
      </c>
      <c r="I945" s="3">
        <f>SUBTOTAL(9,I947)</f>
        <v>55560</v>
      </c>
      <c r="J945" s="61"/>
    </row>
    <row r="946" spans="2:10">
      <c r="B946" s="191"/>
      <c r="C946" s="192"/>
      <c r="D946" s="191"/>
      <c r="E946" s="191" t="s">
        <v>541</v>
      </c>
      <c r="F946" s="191"/>
      <c r="G946" s="191"/>
      <c r="H946" s="212" t="s">
        <v>463</v>
      </c>
      <c r="I946" s="3">
        <f>SUBTOTAL(9,I947)</f>
        <v>55560</v>
      </c>
      <c r="J946" s="61"/>
    </row>
    <row r="947" spans="2:10">
      <c r="B947" s="230"/>
      <c r="C947" s="231"/>
      <c r="D947" s="230"/>
      <c r="E947" s="232"/>
      <c r="F947" s="199" t="s">
        <v>451</v>
      </c>
      <c r="G947" s="265" t="s">
        <v>542</v>
      </c>
      <c r="H947" s="244" t="s">
        <v>543</v>
      </c>
      <c r="I947" s="4">
        <v>55560</v>
      </c>
      <c r="J947" s="61"/>
    </row>
    <row r="948" spans="2:10">
      <c r="B948" s="191"/>
      <c r="C948" s="192"/>
      <c r="D948" s="194" t="s">
        <v>544</v>
      </c>
      <c r="E948" s="191"/>
      <c r="F948" s="191"/>
      <c r="G948" s="191"/>
      <c r="H948" s="193" t="s">
        <v>545</v>
      </c>
      <c r="I948" s="3">
        <f>SUBTOTAL(9,I950)</f>
        <v>1400000</v>
      </c>
      <c r="J948" s="61"/>
    </row>
    <row r="949" spans="2:10">
      <c r="B949" s="191"/>
      <c r="C949" s="192"/>
      <c r="D949" s="191"/>
      <c r="E949" s="195" t="s">
        <v>546</v>
      </c>
      <c r="F949" s="191"/>
      <c r="G949" s="191"/>
      <c r="H949" s="193" t="s">
        <v>463</v>
      </c>
      <c r="I949" s="3">
        <f>SUBTOTAL(9,I950)</f>
        <v>1400000</v>
      </c>
      <c r="J949" s="61"/>
    </row>
    <row r="950" spans="2:10">
      <c r="B950" s="196"/>
      <c r="D950" s="196"/>
      <c r="F950" s="199" t="s">
        <v>14</v>
      </c>
      <c r="G950" s="226" t="s">
        <v>547</v>
      </c>
      <c r="H950" s="200" t="s">
        <v>543</v>
      </c>
      <c r="I950" s="4">
        <v>1400000</v>
      </c>
      <c r="J950" s="61"/>
    </row>
    <row r="951" spans="2:10">
      <c r="B951" s="191"/>
      <c r="C951" s="192" t="s">
        <v>332</v>
      </c>
      <c r="D951" s="191"/>
      <c r="E951" s="191"/>
      <c r="F951" s="191"/>
      <c r="G951" s="191"/>
      <c r="H951" s="193" t="s">
        <v>333</v>
      </c>
      <c r="I951" s="3">
        <f>SUBTOTAL(9,I952:I957)</f>
        <v>763568</v>
      </c>
      <c r="J951" s="61"/>
    </row>
    <row r="952" spans="2:10">
      <c r="B952" s="191"/>
      <c r="C952" s="192"/>
      <c r="D952" s="194" t="s">
        <v>334</v>
      </c>
      <c r="E952" s="191"/>
      <c r="F952" s="191"/>
      <c r="G952" s="191"/>
      <c r="H952" s="193" t="s">
        <v>335</v>
      </c>
      <c r="I952" s="3">
        <f>SUBTOTAL(9,I954:I957)</f>
        <v>763568</v>
      </c>
      <c r="J952" s="61"/>
    </row>
    <row r="953" spans="2:10">
      <c r="B953" s="191"/>
      <c r="C953" s="192"/>
      <c r="D953" s="191"/>
      <c r="E953" s="195" t="s">
        <v>336</v>
      </c>
      <c r="F953" s="191"/>
      <c r="G953" s="191"/>
      <c r="H953" s="193" t="s">
        <v>337</v>
      </c>
      <c r="I953" s="3">
        <f>SUBTOTAL(9,I954:I957)</f>
        <v>763568</v>
      </c>
      <c r="J953" s="61"/>
    </row>
    <row r="954" spans="2:10">
      <c r="B954" s="196"/>
      <c r="D954" s="196"/>
      <c r="F954" s="199" t="s">
        <v>14</v>
      </c>
      <c r="G954" s="226" t="s">
        <v>473</v>
      </c>
      <c r="H954" s="200" t="s">
        <v>474</v>
      </c>
      <c r="I954" s="4">
        <v>552780</v>
      </c>
      <c r="J954" s="61"/>
    </row>
    <row r="955" spans="2:10">
      <c r="B955" s="196"/>
      <c r="D955" s="196"/>
      <c r="F955" s="199" t="s">
        <v>14</v>
      </c>
      <c r="G955" s="226" t="s">
        <v>475</v>
      </c>
      <c r="H955" s="200" t="s">
        <v>476</v>
      </c>
      <c r="I955" s="5">
        <v>11013</v>
      </c>
      <c r="J955" s="61"/>
    </row>
    <row r="956" spans="2:10">
      <c r="B956" s="196"/>
      <c r="D956" s="196"/>
      <c r="F956" s="199" t="s">
        <v>14</v>
      </c>
      <c r="G956" s="226" t="s">
        <v>477</v>
      </c>
      <c r="H956" s="200" t="s">
        <v>478</v>
      </c>
      <c r="I956" s="5">
        <v>91775</v>
      </c>
      <c r="J956" s="61"/>
    </row>
    <row r="957" spans="2:10">
      <c r="B957" s="196"/>
      <c r="D957" s="196"/>
      <c r="F957" s="199" t="s">
        <v>14</v>
      </c>
      <c r="G957" s="226" t="s">
        <v>481</v>
      </c>
      <c r="H957" s="200" t="s">
        <v>482</v>
      </c>
      <c r="I957" s="5">
        <v>108000</v>
      </c>
      <c r="J957" s="61"/>
    </row>
    <row r="958" spans="2:10">
      <c r="B958" s="191"/>
      <c r="C958" s="192" t="s">
        <v>340</v>
      </c>
      <c r="D958" s="191"/>
      <c r="E958" s="191"/>
      <c r="F958" s="191"/>
      <c r="G958" s="191"/>
      <c r="H958" s="193" t="s">
        <v>341</v>
      </c>
      <c r="I958" s="3">
        <f>SUBTOTAL(9,I959:I964)</f>
        <v>290327</v>
      </c>
      <c r="J958" s="61"/>
    </row>
    <row r="959" spans="2:10">
      <c r="B959" s="191"/>
      <c r="C959" s="192"/>
      <c r="D959" s="194" t="s">
        <v>342</v>
      </c>
      <c r="E959" s="191"/>
      <c r="F959" s="191"/>
      <c r="G959" s="191"/>
      <c r="H959" s="193" t="s">
        <v>343</v>
      </c>
      <c r="I959" s="3">
        <f>SUBTOTAL(9,I961:I964)</f>
        <v>290327</v>
      </c>
      <c r="J959" s="61"/>
    </row>
    <row r="960" spans="2:10">
      <c r="B960" s="191"/>
      <c r="C960" s="192"/>
      <c r="D960" s="191"/>
      <c r="E960" s="195" t="s">
        <v>344</v>
      </c>
      <c r="F960" s="191"/>
      <c r="G960" s="191"/>
      <c r="H960" s="193" t="s">
        <v>345</v>
      </c>
      <c r="I960" s="3">
        <f>SUBTOTAL(9,I961:I964)</f>
        <v>290327</v>
      </c>
      <c r="J960" s="61"/>
    </row>
    <row r="961" spans="2:10">
      <c r="B961" s="196"/>
      <c r="D961" s="196"/>
      <c r="F961" s="199" t="s">
        <v>14</v>
      </c>
      <c r="G961" s="226" t="s">
        <v>473</v>
      </c>
      <c r="H961" s="200" t="s">
        <v>474</v>
      </c>
      <c r="I961" s="4">
        <v>215244</v>
      </c>
      <c r="J961" s="61"/>
    </row>
    <row r="962" spans="2:10">
      <c r="B962" s="196"/>
      <c r="D962" s="196"/>
      <c r="F962" s="199" t="s">
        <v>14</v>
      </c>
      <c r="G962" s="226" t="s">
        <v>475</v>
      </c>
      <c r="H962" s="200" t="s">
        <v>476</v>
      </c>
      <c r="I962" s="5">
        <v>4188</v>
      </c>
      <c r="J962" s="61"/>
    </row>
    <row r="963" spans="2:10">
      <c r="B963" s="196"/>
      <c r="D963" s="196"/>
      <c r="F963" s="199" t="s">
        <v>14</v>
      </c>
      <c r="G963" s="226" t="s">
        <v>477</v>
      </c>
      <c r="H963" s="200" t="s">
        <v>478</v>
      </c>
      <c r="I963" s="5">
        <v>34895</v>
      </c>
      <c r="J963" s="61"/>
    </row>
    <row r="964" spans="2:10">
      <c r="B964" s="196"/>
      <c r="D964" s="196"/>
      <c r="F964" s="199" t="s">
        <v>14</v>
      </c>
      <c r="G964" s="226" t="s">
        <v>481</v>
      </c>
      <c r="H964" s="200" t="s">
        <v>482</v>
      </c>
      <c r="I964" s="5">
        <v>36000</v>
      </c>
      <c r="J964" s="61"/>
    </row>
    <row r="965" spans="2:10">
      <c r="B965" s="191"/>
      <c r="C965" s="192" t="s">
        <v>348</v>
      </c>
      <c r="D965" s="191"/>
      <c r="E965" s="191"/>
      <c r="F965" s="191"/>
      <c r="G965" s="191"/>
      <c r="H965" s="193" t="s">
        <v>349</v>
      </c>
      <c r="I965" s="3">
        <f>SUBTOTAL(9,I966:I971)</f>
        <v>754929</v>
      </c>
      <c r="J965" s="61"/>
    </row>
    <row r="966" spans="2:10">
      <c r="B966" s="191"/>
      <c r="C966" s="192"/>
      <c r="D966" s="194" t="s">
        <v>350</v>
      </c>
      <c r="E966" s="191"/>
      <c r="F966" s="191"/>
      <c r="G966" s="191"/>
      <c r="H966" s="193" t="s">
        <v>351</v>
      </c>
      <c r="I966" s="3">
        <f>SUBTOTAL(9,I968:I971)</f>
        <v>754929</v>
      </c>
      <c r="J966" s="61"/>
    </row>
    <row r="967" spans="2:10">
      <c r="B967" s="191"/>
      <c r="C967" s="192"/>
      <c r="D967" s="191"/>
      <c r="E967" s="195" t="s">
        <v>336</v>
      </c>
      <c r="F967" s="191"/>
      <c r="G967" s="191"/>
      <c r="H967" s="193" t="s">
        <v>337</v>
      </c>
      <c r="I967" s="3">
        <f>SUBTOTAL(9,I968:I971)</f>
        <v>754929</v>
      </c>
      <c r="J967" s="61"/>
    </row>
    <row r="968" spans="2:10">
      <c r="B968" s="196"/>
      <c r="D968" s="196"/>
      <c r="F968" s="199" t="s">
        <v>14</v>
      </c>
      <c r="G968" s="226" t="s">
        <v>473</v>
      </c>
      <c r="H968" s="200" t="s">
        <v>474</v>
      </c>
      <c r="I968" s="4">
        <v>563304</v>
      </c>
      <c r="J968" s="61"/>
    </row>
    <row r="969" spans="2:10">
      <c r="B969" s="196"/>
      <c r="D969" s="196"/>
      <c r="F969" s="199" t="s">
        <v>14</v>
      </c>
      <c r="G969" s="226" t="s">
        <v>475</v>
      </c>
      <c r="H969" s="200" t="s">
        <v>476</v>
      </c>
      <c r="I969" s="5">
        <v>10888</v>
      </c>
      <c r="J969" s="61"/>
    </row>
    <row r="970" spans="2:10">
      <c r="B970" s="196"/>
      <c r="D970" s="196"/>
      <c r="F970" s="199" t="s">
        <v>14</v>
      </c>
      <c r="G970" s="226" t="s">
        <v>477</v>
      </c>
      <c r="H970" s="200" t="s">
        <v>478</v>
      </c>
      <c r="I970" s="5">
        <v>90737</v>
      </c>
      <c r="J970" s="61"/>
    </row>
    <row r="971" spans="2:10">
      <c r="B971" s="196"/>
      <c r="D971" s="196"/>
      <c r="F971" s="199" t="s">
        <v>14</v>
      </c>
      <c r="G971" s="226" t="s">
        <v>481</v>
      </c>
      <c r="H971" s="200" t="s">
        <v>482</v>
      </c>
      <c r="I971" s="5">
        <v>90000</v>
      </c>
      <c r="J971" s="61"/>
    </row>
    <row r="972" spans="2:10">
      <c r="B972" s="191"/>
      <c r="C972" s="192" t="s">
        <v>352</v>
      </c>
      <c r="D972" s="191"/>
      <c r="E972" s="191"/>
      <c r="F972" s="191"/>
      <c r="G972" s="191"/>
      <c r="H972" s="266" t="s">
        <v>353</v>
      </c>
      <c r="I972" s="3">
        <f>SUBTOTAL(9,I973:I978)</f>
        <v>650207</v>
      </c>
      <c r="J972" s="61"/>
    </row>
    <row r="973" spans="2:10">
      <c r="B973" s="191"/>
      <c r="C973" s="192"/>
      <c r="D973" s="194" t="s">
        <v>354</v>
      </c>
      <c r="E973" s="191"/>
      <c r="F973" s="191"/>
      <c r="G973" s="191"/>
      <c r="H973" s="266" t="s">
        <v>355</v>
      </c>
      <c r="I973" s="3">
        <f>SUBTOTAL(9,I975:I978)</f>
        <v>650207</v>
      </c>
      <c r="J973" s="61"/>
    </row>
    <row r="974" spans="2:10">
      <c r="B974" s="191"/>
      <c r="C974" s="192"/>
      <c r="D974" s="191"/>
      <c r="E974" s="195" t="s">
        <v>356</v>
      </c>
      <c r="F974" s="191"/>
      <c r="G974" s="191"/>
      <c r="H974" s="266" t="s">
        <v>99</v>
      </c>
      <c r="I974" s="3">
        <f>SUBTOTAL(9,I975:I978)</f>
        <v>650207</v>
      </c>
      <c r="J974" s="61"/>
    </row>
    <row r="975" spans="2:10">
      <c r="B975" s="196"/>
      <c r="D975" s="196"/>
      <c r="F975" s="199" t="s">
        <v>14</v>
      </c>
      <c r="G975" s="226" t="s">
        <v>473</v>
      </c>
      <c r="H975" s="200" t="s">
        <v>474</v>
      </c>
      <c r="I975" s="5">
        <v>490680</v>
      </c>
      <c r="J975" s="61"/>
    </row>
    <row r="976" spans="2:10">
      <c r="B976" s="196"/>
      <c r="D976" s="196"/>
      <c r="F976" s="199" t="s">
        <v>14</v>
      </c>
      <c r="G976" s="226" t="s">
        <v>475</v>
      </c>
      <c r="H976" s="200" t="s">
        <v>476</v>
      </c>
      <c r="I976" s="5">
        <v>9377</v>
      </c>
      <c r="J976" s="61"/>
    </row>
    <row r="977" spans="2:10">
      <c r="B977" s="196"/>
      <c r="D977" s="196"/>
      <c r="F977" s="199" t="s">
        <v>14</v>
      </c>
      <c r="G977" s="226" t="s">
        <v>477</v>
      </c>
      <c r="H977" s="200" t="s">
        <v>478</v>
      </c>
      <c r="I977" s="5">
        <v>78150</v>
      </c>
      <c r="J977" s="61"/>
    </row>
    <row r="978" spans="2:10">
      <c r="B978" s="196"/>
      <c r="D978" s="196"/>
      <c r="F978" s="199" t="s">
        <v>14</v>
      </c>
      <c r="G978" s="226" t="s">
        <v>481</v>
      </c>
      <c r="H978" s="200" t="s">
        <v>482</v>
      </c>
      <c r="I978" s="6">
        <v>72000</v>
      </c>
      <c r="J978" s="61"/>
    </row>
    <row r="979" spans="2:10">
      <c r="B979" s="191"/>
      <c r="C979" s="192" t="s">
        <v>361</v>
      </c>
      <c r="D979" s="191"/>
      <c r="E979" s="191"/>
      <c r="F979" s="191"/>
      <c r="G979" s="191"/>
      <c r="H979" s="193" t="s">
        <v>362</v>
      </c>
      <c r="I979" s="3">
        <f>SUBTOTAL(9,I980:I985)</f>
        <v>791302</v>
      </c>
      <c r="J979" s="61"/>
    </row>
    <row r="980" spans="2:10">
      <c r="B980" s="191"/>
      <c r="C980" s="192"/>
      <c r="D980" s="194" t="s">
        <v>363</v>
      </c>
      <c r="E980" s="191"/>
      <c r="F980" s="191"/>
      <c r="G980" s="191"/>
      <c r="H980" s="193" t="s">
        <v>364</v>
      </c>
      <c r="I980" s="3">
        <f>SUBTOTAL(9,I982:I985)</f>
        <v>791302</v>
      </c>
      <c r="J980" s="61"/>
    </row>
    <row r="981" spans="2:10">
      <c r="B981" s="191"/>
      <c r="C981" s="192"/>
      <c r="D981" s="191"/>
      <c r="E981" s="195" t="s">
        <v>143</v>
      </c>
      <c r="F981" s="191"/>
      <c r="G981" s="191"/>
      <c r="H981" s="193" t="s">
        <v>144</v>
      </c>
      <c r="I981" s="3">
        <f>SUBTOTAL(9,I982:I985)</f>
        <v>791302</v>
      </c>
      <c r="J981" s="61"/>
    </row>
    <row r="982" spans="2:10">
      <c r="B982" s="196"/>
      <c r="D982" s="196"/>
      <c r="F982" s="199" t="s">
        <v>14</v>
      </c>
      <c r="G982" s="226" t="s">
        <v>473</v>
      </c>
      <c r="H982" s="200" t="s">
        <v>474</v>
      </c>
      <c r="I982" s="4">
        <v>612780</v>
      </c>
      <c r="J982" s="61"/>
    </row>
    <row r="983" spans="2:10">
      <c r="B983" s="196"/>
      <c r="D983" s="196"/>
      <c r="F983" s="199" t="s">
        <v>14</v>
      </c>
      <c r="G983" s="226" t="s">
        <v>475</v>
      </c>
      <c r="H983" s="200" t="s">
        <v>476</v>
      </c>
      <c r="I983" s="5">
        <v>11413</v>
      </c>
      <c r="J983" s="61"/>
    </row>
    <row r="984" spans="2:10">
      <c r="B984" s="196"/>
      <c r="D984" s="196"/>
      <c r="F984" s="199" t="s">
        <v>14</v>
      </c>
      <c r="G984" s="226" t="s">
        <v>477</v>
      </c>
      <c r="H984" s="200" t="s">
        <v>478</v>
      </c>
      <c r="I984" s="5">
        <v>95109</v>
      </c>
      <c r="J984" s="61"/>
    </row>
    <row r="985" spans="2:10">
      <c r="B985" s="196"/>
      <c r="D985" s="196"/>
      <c r="F985" s="199" t="s">
        <v>14</v>
      </c>
      <c r="G985" s="226" t="s">
        <v>481</v>
      </c>
      <c r="H985" s="200" t="s">
        <v>482</v>
      </c>
      <c r="I985" s="5">
        <v>72000</v>
      </c>
      <c r="J985" s="61"/>
    </row>
    <row r="986" spans="2:10">
      <c r="B986" s="191"/>
      <c r="C986" s="192" t="s">
        <v>372</v>
      </c>
      <c r="D986" s="191"/>
      <c r="E986" s="191"/>
      <c r="F986" s="191"/>
      <c r="G986" s="191"/>
      <c r="H986" s="193" t="s">
        <v>373</v>
      </c>
      <c r="I986" s="3">
        <f>SUBTOTAL(9,I987:I992)</f>
        <v>165512</v>
      </c>
      <c r="J986" s="61"/>
    </row>
    <row r="987" spans="2:10">
      <c r="B987" s="191"/>
      <c r="C987" s="192"/>
      <c r="D987" s="194" t="s">
        <v>374</v>
      </c>
      <c r="E987" s="191"/>
      <c r="F987" s="191"/>
      <c r="G987" s="191"/>
      <c r="H987" s="193" t="s">
        <v>375</v>
      </c>
      <c r="I987" s="3">
        <f>SUBTOTAL(9,I989:I992)</f>
        <v>165512</v>
      </c>
      <c r="J987" s="61"/>
    </row>
    <row r="988" spans="2:10">
      <c r="B988" s="191"/>
      <c r="C988" s="192"/>
      <c r="D988" s="191"/>
      <c r="E988" s="195" t="s">
        <v>143</v>
      </c>
      <c r="F988" s="191"/>
      <c r="G988" s="191"/>
      <c r="H988" s="193" t="s">
        <v>144</v>
      </c>
      <c r="I988" s="3">
        <f>SUBTOTAL(9,I989:I992)</f>
        <v>165512</v>
      </c>
      <c r="J988" s="61"/>
    </row>
    <row r="989" spans="2:10">
      <c r="B989" s="196"/>
      <c r="D989" s="196"/>
      <c r="F989" s="199" t="s">
        <v>14</v>
      </c>
      <c r="G989" s="226" t="s">
        <v>473</v>
      </c>
      <c r="H989" s="200" t="s">
        <v>474</v>
      </c>
      <c r="I989" s="4">
        <v>107232</v>
      </c>
      <c r="J989" s="61"/>
    </row>
    <row r="990" spans="2:10">
      <c r="B990" s="196"/>
      <c r="D990" s="196"/>
      <c r="F990" s="199" t="s">
        <v>14</v>
      </c>
      <c r="G990" s="226" t="s">
        <v>475</v>
      </c>
      <c r="H990" s="200" t="s">
        <v>476</v>
      </c>
      <c r="I990" s="5">
        <v>2387</v>
      </c>
      <c r="J990" s="61"/>
    </row>
    <row r="991" spans="2:10">
      <c r="B991" s="196"/>
      <c r="D991" s="196"/>
      <c r="F991" s="199" t="s">
        <v>14</v>
      </c>
      <c r="G991" s="226" t="s">
        <v>477</v>
      </c>
      <c r="H991" s="200" t="s">
        <v>478</v>
      </c>
      <c r="I991" s="5">
        <v>19893</v>
      </c>
      <c r="J991" s="61"/>
    </row>
    <row r="992" spans="2:10">
      <c r="B992" s="196"/>
      <c r="D992" s="196"/>
      <c r="F992" s="199" t="s">
        <v>14</v>
      </c>
      <c r="G992" s="226" t="s">
        <v>481</v>
      </c>
      <c r="H992" s="200" t="s">
        <v>482</v>
      </c>
      <c r="I992" s="5">
        <v>36000</v>
      </c>
      <c r="J992" s="61"/>
    </row>
    <row r="993" spans="2:10">
      <c r="B993" s="191"/>
      <c r="C993" s="192" t="s">
        <v>376</v>
      </c>
      <c r="D993" s="191"/>
      <c r="E993" s="191"/>
      <c r="F993" s="191"/>
      <c r="G993" s="191"/>
      <c r="H993" s="193" t="s">
        <v>377</v>
      </c>
      <c r="I993" s="3">
        <f>SUBTOTAL(9,I994:I999)</f>
        <v>2015296</v>
      </c>
      <c r="J993" s="61"/>
    </row>
    <row r="994" spans="2:10">
      <c r="B994" s="191"/>
      <c r="C994" s="192"/>
      <c r="D994" s="194" t="s">
        <v>378</v>
      </c>
      <c r="E994" s="191"/>
      <c r="F994" s="191"/>
      <c r="G994" s="191"/>
      <c r="H994" s="193" t="s">
        <v>379</v>
      </c>
      <c r="I994" s="3">
        <f>SUBTOTAL(9,I996:I999)</f>
        <v>2015296</v>
      </c>
      <c r="J994" s="61"/>
    </row>
    <row r="995" spans="2:10">
      <c r="B995" s="191"/>
      <c r="C995" s="192"/>
      <c r="D995" s="191"/>
      <c r="E995" s="195" t="s">
        <v>336</v>
      </c>
      <c r="F995" s="191"/>
      <c r="G995" s="191"/>
      <c r="H995" s="193" t="s">
        <v>337</v>
      </c>
      <c r="I995" s="3">
        <f>SUBTOTAL(9,I996:I999)</f>
        <v>2015296</v>
      </c>
      <c r="J995" s="61"/>
    </row>
    <row r="996" spans="2:10">
      <c r="B996" s="196"/>
      <c r="D996" s="196"/>
      <c r="F996" s="199" t="s">
        <v>14</v>
      </c>
      <c r="G996" s="226" t="s">
        <v>473</v>
      </c>
      <c r="H996" s="200" t="s">
        <v>474</v>
      </c>
      <c r="I996" s="4">
        <v>1510008</v>
      </c>
      <c r="J996" s="61"/>
    </row>
    <row r="997" spans="2:10">
      <c r="B997" s="196"/>
      <c r="D997" s="196"/>
      <c r="F997" s="199" t="s">
        <v>14</v>
      </c>
      <c r="G997" s="226" t="s">
        <v>475</v>
      </c>
      <c r="H997" s="200" t="s">
        <v>476</v>
      </c>
      <c r="I997" s="5">
        <v>29066</v>
      </c>
      <c r="J997" s="61"/>
    </row>
    <row r="998" spans="2:10">
      <c r="B998" s="196"/>
      <c r="D998" s="196"/>
      <c r="F998" s="199" t="s">
        <v>14</v>
      </c>
      <c r="G998" s="226" t="s">
        <v>477</v>
      </c>
      <c r="H998" s="200" t="s">
        <v>478</v>
      </c>
      <c r="I998" s="5">
        <v>242222</v>
      </c>
      <c r="J998" s="61"/>
    </row>
    <row r="999" spans="2:10">
      <c r="B999" s="196"/>
      <c r="D999" s="196"/>
      <c r="F999" s="199" t="s">
        <v>14</v>
      </c>
      <c r="G999" s="226" t="s">
        <v>481</v>
      </c>
      <c r="H999" s="200" t="s">
        <v>482</v>
      </c>
      <c r="I999" s="5">
        <v>234000</v>
      </c>
      <c r="J999" s="61"/>
    </row>
    <row r="1000" spans="2:10">
      <c r="B1000" s="191"/>
      <c r="C1000" s="192" t="s">
        <v>380</v>
      </c>
      <c r="D1000" s="191"/>
      <c r="E1000" s="191"/>
      <c r="F1000" s="191"/>
      <c r="G1000" s="191"/>
      <c r="H1000" s="193" t="s">
        <v>381</v>
      </c>
      <c r="I1000" s="3">
        <f>SUBTOTAL(9,I1001:I1006)</f>
        <v>1194724</v>
      </c>
      <c r="J1000" s="61"/>
    </row>
    <row r="1001" spans="2:10">
      <c r="B1001" s="191"/>
      <c r="C1001" s="192"/>
      <c r="D1001" s="194" t="s">
        <v>382</v>
      </c>
      <c r="E1001" s="191"/>
      <c r="F1001" s="191"/>
      <c r="G1001" s="191"/>
      <c r="H1001" s="193" t="s">
        <v>383</v>
      </c>
      <c r="I1001" s="3">
        <f>SUBTOTAL(9,I1003:I1006)</f>
        <v>1194724</v>
      </c>
      <c r="J1001" s="61"/>
    </row>
    <row r="1002" spans="2:10">
      <c r="B1002" s="191"/>
      <c r="C1002" s="192"/>
      <c r="D1002" s="191"/>
      <c r="E1002" s="195" t="s">
        <v>384</v>
      </c>
      <c r="F1002" s="191"/>
      <c r="G1002" s="191"/>
      <c r="H1002" s="193" t="s">
        <v>385</v>
      </c>
      <c r="I1002" s="3">
        <f>SUBTOTAL(9,I1003:I1006)</f>
        <v>1194724</v>
      </c>
      <c r="J1002" s="61"/>
    </row>
    <row r="1003" spans="2:10">
      <c r="B1003" s="196"/>
      <c r="D1003" s="196"/>
      <c r="F1003" s="199" t="s">
        <v>14</v>
      </c>
      <c r="G1003" s="226" t="s">
        <v>473</v>
      </c>
      <c r="H1003" s="200" t="s">
        <v>474</v>
      </c>
      <c r="I1003" s="4">
        <v>907896</v>
      </c>
      <c r="J1003" s="61"/>
    </row>
    <row r="1004" spans="2:10">
      <c r="B1004" s="196"/>
      <c r="D1004" s="196"/>
      <c r="F1004" s="199" t="s">
        <v>14</v>
      </c>
      <c r="G1004" s="226" t="s">
        <v>475</v>
      </c>
      <c r="H1004" s="200" t="s">
        <v>476</v>
      </c>
      <c r="I1004" s="5">
        <v>17232</v>
      </c>
      <c r="J1004" s="61"/>
    </row>
    <row r="1005" spans="2:10">
      <c r="B1005" s="196"/>
      <c r="D1005" s="196"/>
      <c r="F1005" s="199" t="s">
        <v>14</v>
      </c>
      <c r="G1005" s="226" t="s">
        <v>477</v>
      </c>
      <c r="H1005" s="200" t="s">
        <v>478</v>
      </c>
      <c r="I1005" s="5">
        <v>143596</v>
      </c>
      <c r="J1005" s="61"/>
    </row>
    <row r="1006" spans="2:10">
      <c r="B1006" s="196"/>
      <c r="D1006" s="196"/>
      <c r="F1006" s="199" t="s">
        <v>14</v>
      </c>
      <c r="G1006" s="226" t="s">
        <v>481</v>
      </c>
      <c r="H1006" s="200" t="s">
        <v>482</v>
      </c>
      <c r="I1006" s="5">
        <v>126000</v>
      </c>
      <c r="J1006" s="61"/>
    </row>
    <row r="1007" spans="2:10">
      <c r="B1007" s="191"/>
      <c r="C1007" s="192" t="s">
        <v>386</v>
      </c>
      <c r="D1007" s="191"/>
      <c r="E1007" s="191"/>
      <c r="F1007" s="191"/>
      <c r="G1007" s="191"/>
      <c r="H1007" s="193" t="s">
        <v>387</v>
      </c>
      <c r="I1007" s="3">
        <f>SUBTOTAL(9,I1008:I1013)</f>
        <v>477360</v>
      </c>
      <c r="J1007" s="61"/>
    </row>
    <row r="1008" spans="2:10">
      <c r="B1008" s="191"/>
      <c r="C1008" s="192"/>
      <c r="D1008" s="194" t="s">
        <v>388</v>
      </c>
      <c r="E1008" s="191"/>
      <c r="F1008" s="191"/>
      <c r="G1008" s="191"/>
      <c r="H1008" s="193" t="s">
        <v>389</v>
      </c>
      <c r="I1008" s="3">
        <f>SUBTOTAL(9,I1010:I1013)</f>
        <v>477360</v>
      </c>
      <c r="J1008" s="61"/>
    </row>
    <row r="1009" spans="2:11">
      <c r="B1009" s="191"/>
      <c r="C1009" s="192"/>
      <c r="D1009" s="191"/>
      <c r="E1009" s="195" t="s">
        <v>182</v>
      </c>
      <c r="F1009" s="191"/>
      <c r="G1009" s="191"/>
      <c r="H1009" s="193" t="s">
        <v>183</v>
      </c>
      <c r="I1009" s="3">
        <f>SUBTOTAL(9,I1010:I1013)</f>
        <v>477360</v>
      </c>
      <c r="J1009" s="61"/>
    </row>
    <row r="1010" spans="2:11">
      <c r="B1010" s="196"/>
      <c r="D1010" s="196"/>
      <c r="F1010" s="199" t="s">
        <v>14</v>
      </c>
      <c r="G1010" s="226" t="s">
        <v>473</v>
      </c>
      <c r="H1010" s="200" t="s">
        <v>474</v>
      </c>
      <c r="I1010" s="4">
        <v>305100</v>
      </c>
      <c r="J1010" s="61"/>
    </row>
    <row r="1011" spans="2:11">
      <c r="B1011" s="196"/>
      <c r="D1011" s="196"/>
      <c r="F1011" s="199" t="s">
        <v>14</v>
      </c>
      <c r="G1011" s="226" t="s">
        <v>475</v>
      </c>
      <c r="H1011" s="200" t="s">
        <v>476</v>
      </c>
      <c r="I1011" s="5">
        <v>6885</v>
      </c>
      <c r="J1011" s="61"/>
    </row>
    <row r="1012" spans="2:11">
      <c r="B1012" s="196"/>
      <c r="D1012" s="196"/>
      <c r="F1012" s="199" t="s">
        <v>14</v>
      </c>
      <c r="G1012" s="226" t="s">
        <v>477</v>
      </c>
      <c r="H1012" s="200" t="s">
        <v>478</v>
      </c>
      <c r="I1012" s="5">
        <v>57375</v>
      </c>
      <c r="J1012" s="61"/>
      <c r="K1012" s="2"/>
    </row>
    <row r="1013" spans="2:11">
      <c r="B1013" s="196"/>
      <c r="D1013" s="196"/>
      <c r="F1013" s="199" t="s">
        <v>14</v>
      </c>
      <c r="G1013" s="226" t="s">
        <v>481</v>
      </c>
      <c r="H1013" s="200" t="s">
        <v>482</v>
      </c>
      <c r="I1013" s="5">
        <v>108000</v>
      </c>
      <c r="J1013" s="61"/>
    </row>
    <row r="1014" spans="2:11">
      <c r="B1014" s="191"/>
      <c r="C1014" s="192" t="s">
        <v>392</v>
      </c>
      <c r="D1014" s="191"/>
      <c r="E1014" s="191"/>
      <c r="F1014" s="191"/>
      <c r="G1014" s="191"/>
      <c r="H1014" s="193" t="s">
        <v>393</v>
      </c>
      <c r="I1014" s="3">
        <f>SUBTOTAL(9,I1015:I1020)</f>
        <v>193232</v>
      </c>
      <c r="J1014" s="61"/>
    </row>
    <row r="1015" spans="2:11">
      <c r="B1015" s="191"/>
      <c r="C1015" s="192"/>
      <c r="D1015" s="194" t="s">
        <v>394</v>
      </c>
      <c r="E1015" s="191"/>
      <c r="F1015" s="191"/>
      <c r="G1015" s="191"/>
      <c r="H1015" s="193" t="s">
        <v>395</v>
      </c>
      <c r="I1015" s="3">
        <f>SUBTOTAL(9,I1017:I1020)</f>
        <v>193232</v>
      </c>
      <c r="J1015" s="61"/>
    </row>
    <row r="1016" spans="2:11">
      <c r="B1016" s="191"/>
      <c r="C1016" s="192"/>
      <c r="D1016" s="191"/>
      <c r="E1016" s="195" t="s">
        <v>182</v>
      </c>
      <c r="F1016" s="191"/>
      <c r="G1016" s="191"/>
      <c r="H1016" s="193" t="s">
        <v>183</v>
      </c>
      <c r="I1016" s="3">
        <f>SUBTOTAL(9,I1017:I1020)</f>
        <v>193232</v>
      </c>
      <c r="J1016" s="61"/>
    </row>
    <row r="1017" spans="2:11">
      <c r="B1017" s="196"/>
      <c r="D1017" s="196"/>
      <c r="F1017" s="199" t="s">
        <v>14</v>
      </c>
      <c r="G1017" s="226" t="s">
        <v>473</v>
      </c>
      <c r="H1017" s="200" t="s">
        <v>474</v>
      </c>
      <c r="I1017" s="4">
        <v>131220</v>
      </c>
      <c r="J1017" s="61"/>
    </row>
    <row r="1018" spans="2:11">
      <c r="B1018" s="196"/>
      <c r="D1018" s="196"/>
      <c r="F1018" s="199" t="s">
        <v>14</v>
      </c>
      <c r="G1018" s="226" t="s">
        <v>475</v>
      </c>
      <c r="H1018" s="200" t="s">
        <v>476</v>
      </c>
      <c r="I1018" s="5">
        <v>2787</v>
      </c>
      <c r="J1018" s="61"/>
    </row>
    <row r="1019" spans="2:11">
      <c r="B1019" s="196"/>
      <c r="D1019" s="196"/>
      <c r="F1019" s="199" t="s">
        <v>14</v>
      </c>
      <c r="G1019" s="226" t="s">
        <v>477</v>
      </c>
      <c r="H1019" s="200" t="s">
        <v>478</v>
      </c>
      <c r="I1019" s="5">
        <v>23225</v>
      </c>
      <c r="J1019" s="61"/>
    </row>
    <row r="1020" spans="2:11">
      <c r="B1020" s="196"/>
      <c r="D1020" s="196"/>
      <c r="F1020" s="199" t="s">
        <v>14</v>
      </c>
      <c r="G1020" s="226" t="s">
        <v>481</v>
      </c>
      <c r="H1020" s="200" t="s">
        <v>482</v>
      </c>
      <c r="I1020" s="5">
        <v>36000</v>
      </c>
      <c r="J1020" s="61"/>
    </row>
    <row r="1021" spans="2:11">
      <c r="B1021" s="191"/>
      <c r="C1021" s="192" t="s">
        <v>553</v>
      </c>
      <c r="D1021" s="191"/>
      <c r="E1021" s="191"/>
      <c r="F1021" s="191"/>
      <c r="G1021" s="191"/>
      <c r="H1021" s="193" t="s">
        <v>554</v>
      </c>
      <c r="I1021" s="3">
        <f>SUBTOTAL(9,I1022:I1081)</f>
        <v>11362325</v>
      </c>
      <c r="J1021" s="61"/>
      <c r="K1021" s="2"/>
    </row>
    <row r="1022" spans="2:11">
      <c r="B1022" s="191"/>
      <c r="C1022" s="192"/>
      <c r="D1022" s="194" t="s">
        <v>555</v>
      </c>
      <c r="E1022" s="191"/>
      <c r="F1022" s="191"/>
      <c r="G1022" s="191"/>
      <c r="H1022" s="193" t="s">
        <v>556</v>
      </c>
      <c r="I1022" s="3">
        <f>SUBTOTAL(9,I1024:I1074)</f>
        <v>9262325</v>
      </c>
      <c r="J1022" s="61"/>
    </row>
    <row r="1023" spans="2:11">
      <c r="B1023" s="191"/>
      <c r="C1023" s="192"/>
      <c r="D1023" s="191"/>
      <c r="E1023" s="195" t="s">
        <v>243</v>
      </c>
      <c r="F1023" s="191"/>
      <c r="G1023" s="191"/>
      <c r="H1023" s="193" t="s">
        <v>244</v>
      </c>
      <c r="I1023" s="3">
        <f>SUBTOTAL(9,I1024:I1074)</f>
        <v>9262325</v>
      </c>
      <c r="J1023" s="61"/>
    </row>
    <row r="1024" spans="2:11">
      <c r="B1024" s="196"/>
      <c r="D1024" s="196"/>
      <c r="F1024" s="199" t="s">
        <v>14</v>
      </c>
      <c r="G1024" s="226" t="s">
        <v>473</v>
      </c>
      <c r="H1024" s="200" t="s">
        <v>474</v>
      </c>
      <c r="I1024" s="4">
        <v>2269332</v>
      </c>
      <c r="J1024" s="61"/>
    </row>
    <row r="1025" spans="2:10">
      <c r="B1025" s="196"/>
      <c r="D1025" s="196"/>
      <c r="F1025" s="199" t="s">
        <v>14</v>
      </c>
      <c r="G1025" s="226" t="s">
        <v>475</v>
      </c>
      <c r="H1025" s="200" t="s">
        <v>476</v>
      </c>
      <c r="I1025" s="5">
        <v>46522</v>
      </c>
      <c r="J1025" s="61"/>
    </row>
    <row r="1026" spans="2:10">
      <c r="B1026" s="196"/>
      <c r="D1026" s="196"/>
      <c r="F1026" s="199" t="s">
        <v>14</v>
      </c>
      <c r="G1026" s="226" t="s">
        <v>477</v>
      </c>
      <c r="H1026" s="200" t="s">
        <v>478</v>
      </c>
      <c r="I1026" s="5">
        <v>387686</v>
      </c>
      <c r="J1026" s="61"/>
    </row>
    <row r="1027" spans="2:10">
      <c r="B1027" s="196"/>
      <c r="D1027" s="196"/>
      <c r="F1027" s="199" t="s">
        <v>14</v>
      </c>
      <c r="G1027" s="226" t="s">
        <v>557</v>
      </c>
      <c r="H1027" s="200" t="s">
        <v>558</v>
      </c>
      <c r="I1027" s="5">
        <v>50000</v>
      </c>
      <c r="J1027" s="61"/>
    </row>
    <row r="1028" spans="2:10">
      <c r="B1028" s="196"/>
      <c r="D1028" s="196"/>
      <c r="F1028" s="199" t="s">
        <v>14</v>
      </c>
      <c r="G1028" s="226" t="s">
        <v>481</v>
      </c>
      <c r="H1028" s="200" t="s">
        <v>482</v>
      </c>
      <c r="I1028" s="5">
        <v>522000</v>
      </c>
      <c r="J1028" s="61"/>
    </row>
    <row r="1029" spans="2:10">
      <c r="B1029" s="196"/>
      <c r="D1029" s="196"/>
      <c r="F1029" s="199" t="s">
        <v>14</v>
      </c>
      <c r="G1029" s="226" t="s">
        <v>15</v>
      </c>
      <c r="H1029" s="200" t="s">
        <v>16</v>
      </c>
      <c r="I1029" s="5">
        <v>20065</v>
      </c>
      <c r="J1029" s="61"/>
    </row>
    <row r="1030" spans="2:10">
      <c r="B1030" s="196"/>
      <c r="D1030" s="196"/>
      <c r="F1030" s="199" t="s">
        <v>14</v>
      </c>
      <c r="G1030" s="226" t="s">
        <v>17</v>
      </c>
      <c r="H1030" s="200" t="s">
        <v>18</v>
      </c>
      <c r="I1030" s="5">
        <v>27025</v>
      </c>
      <c r="J1030" s="61"/>
    </row>
    <row r="1031" spans="2:10">
      <c r="B1031" s="196"/>
      <c r="D1031" s="196"/>
      <c r="F1031" s="199" t="s">
        <v>14</v>
      </c>
      <c r="G1031" s="226" t="s">
        <v>75</v>
      </c>
      <c r="H1031" s="200" t="s">
        <v>76</v>
      </c>
      <c r="I1031" s="5">
        <v>42810</v>
      </c>
      <c r="J1031" s="61"/>
    </row>
    <row r="1032" spans="2:10">
      <c r="B1032" s="196"/>
      <c r="D1032" s="196"/>
      <c r="F1032" s="199" t="s">
        <v>14</v>
      </c>
      <c r="G1032" s="226" t="s">
        <v>62</v>
      </c>
      <c r="H1032" s="200" t="s">
        <v>63</v>
      </c>
      <c r="I1032" s="5">
        <v>10000</v>
      </c>
      <c r="J1032" s="61"/>
    </row>
    <row r="1033" spans="2:10">
      <c r="B1033" s="196"/>
      <c r="D1033" s="196"/>
      <c r="F1033" s="199" t="s">
        <v>14</v>
      </c>
      <c r="G1033" s="226" t="s">
        <v>19</v>
      </c>
      <c r="H1033" s="322" t="s">
        <v>1098</v>
      </c>
      <c r="I1033" s="5">
        <v>9500</v>
      </c>
      <c r="J1033" s="61"/>
    </row>
    <row r="1034" spans="2:10">
      <c r="B1034" s="196"/>
      <c r="D1034" s="196"/>
      <c r="F1034" s="199" t="s">
        <v>14</v>
      </c>
      <c r="G1034" s="226" t="s">
        <v>304</v>
      </c>
      <c r="H1034" s="200" t="s">
        <v>305</v>
      </c>
      <c r="I1034" s="5">
        <v>50000</v>
      </c>
      <c r="J1034" s="61"/>
    </row>
    <row r="1035" spans="2:10">
      <c r="B1035" s="196"/>
      <c r="D1035" s="196"/>
      <c r="F1035" s="199" t="s">
        <v>14</v>
      </c>
      <c r="G1035" s="226" t="s">
        <v>282</v>
      </c>
      <c r="H1035" s="200" t="s">
        <v>283</v>
      </c>
      <c r="I1035" s="5">
        <v>40000</v>
      </c>
      <c r="J1035" s="61"/>
    </row>
    <row r="1036" spans="2:10">
      <c r="B1036" s="196"/>
      <c r="D1036" s="196"/>
      <c r="F1036" s="199" t="s">
        <v>14</v>
      </c>
      <c r="G1036" s="226" t="s">
        <v>273</v>
      </c>
      <c r="H1036" s="200" t="s">
        <v>274</v>
      </c>
      <c r="I1036" s="5">
        <v>2440</v>
      </c>
      <c r="J1036" s="61"/>
    </row>
    <row r="1037" spans="2:10">
      <c r="B1037" s="196"/>
      <c r="D1037" s="196"/>
      <c r="F1037" s="199" t="s">
        <v>14</v>
      </c>
      <c r="G1037" s="226" t="s">
        <v>298</v>
      </c>
      <c r="H1037" s="200" t="s">
        <v>299</v>
      </c>
      <c r="I1037" s="5">
        <v>8740</v>
      </c>
      <c r="J1037" s="61"/>
    </row>
    <row r="1038" spans="2:10">
      <c r="B1038" s="196"/>
      <c r="D1038" s="196"/>
      <c r="F1038" s="199" t="s">
        <v>14</v>
      </c>
      <c r="G1038" s="226" t="s">
        <v>237</v>
      </c>
      <c r="H1038" s="200" t="s">
        <v>238</v>
      </c>
      <c r="I1038" s="5">
        <v>29000</v>
      </c>
      <c r="J1038" s="61"/>
    </row>
    <row r="1039" spans="2:10">
      <c r="B1039" s="196"/>
      <c r="D1039" s="196"/>
      <c r="F1039" s="199" t="s">
        <v>14</v>
      </c>
      <c r="G1039" s="226" t="s">
        <v>275</v>
      </c>
      <c r="H1039" s="200" t="s">
        <v>276</v>
      </c>
      <c r="I1039" s="5">
        <v>70000</v>
      </c>
      <c r="J1039" s="61"/>
    </row>
    <row r="1040" spans="2:10">
      <c r="B1040" s="196"/>
      <c r="D1040" s="196"/>
      <c r="F1040" s="199" t="s">
        <v>14</v>
      </c>
      <c r="G1040" s="226" t="s">
        <v>103</v>
      </c>
      <c r="H1040" s="200" t="s">
        <v>104</v>
      </c>
      <c r="I1040" s="5">
        <f>249150-149150</f>
        <v>100000</v>
      </c>
      <c r="J1040" s="61"/>
    </row>
    <row r="1041" spans="2:10">
      <c r="B1041" s="196"/>
      <c r="D1041" s="196"/>
      <c r="F1041" s="199" t="s">
        <v>14</v>
      </c>
      <c r="G1041" s="226" t="s">
        <v>20</v>
      </c>
      <c r="H1041" s="200" t="s">
        <v>21</v>
      </c>
      <c r="I1041" s="5">
        <v>1900</v>
      </c>
      <c r="J1041" s="61"/>
    </row>
    <row r="1042" spans="2:10">
      <c r="B1042" s="196"/>
      <c r="D1042" s="196"/>
      <c r="F1042" s="199" t="s">
        <v>14</v>
      </c>
      <c r="G1042" s="226" t="s">
        <v>286</v>
      </c>
      <c r="H1042" s="200" t="s">
        <v>287</v>
      </c>
      <c r="I1042" s="5">
        <v>9285</v>
      </c>
      <c r="J1042" s="61"/>
    </row>
    <row r="1043" spans="2:10">
      <c r="B1043" s="196"/>
      <c r="D1043" s="196"/>
      <c r="F1043" s="199" t="s">
        <v>14</v>
      </c>
      <c r="G1043" s="226" t="s">
        <v>22</v>
      </c>
      <c r="H1043" s="200" t="s">
        <v>23</v>
      </c>
      <c r="I1043" s="5">
        <f>1450000-120000</f>
        <v>1330000</v>
      </c>
      <c r="J1043" s="61"/>
    </row>
    <row r="1044" spans="2:10">
      <c r="B1044" s="196"/>
      <c r="D1044" s="196"/>
      <c r="F1044" s="199" t="s">
        <v>14</v>
      </c>
      <c r="G1044" s="226" t="s">
        <v>406</v>
      </c>
      <c r="H1044" s="200" t="s">
        <v>407</v>
      </c>
      <c r="I1044" s="5">
        <f>921545-171545</f>
        <v>750000</v>
      </c>
      <c r="J1044" s="61"/>
    </row>
    <row r="1045" spans="2:10">
      <c r="B1045" s="196"/>
      <c r="D1045" s="196"/>
      <c r="F1045" s="199" t="s">
        <v>14</v>
      </c>
      <c r="G1045" s="226" t="s">
        <v>506</v>
      </c>
      <c r="H1045" s="200" t="s">
        <v>507</v>
      </c>
      <c r="I1045" s="5">
        <f>110080-20000</f>
        <v>90080</v>
      </c>
      <c r="J1045" s="61"/>
    </row>
    <row r="1046" spans="2:10">
      <c r="B1046" s="196"/>
      <c r="D1046" s="196"/>
      <c r="F1046" s="199" t="s">
        <v>14</v>
      </c>
      <c r="G1046" s="226" t="s">
        <v>265</v>
      </c>
      <c r="H1046" s="200" t="s">
        <v>266</v>
      </c>
      <c r="I1046" s="5">
        <v>94165</v>
      </c>
      <c r="J1046" s="61"/>
    </row>
    <row r="1047" spans="2:10">
      <c r="B1047" s="196"/>
      <c r="D1047" s="196"/>
      <c r="F1047" s="199" t="s">
        <v>14</v>
      </c>
      <c r="G1047" s="226" t="s">
        <v>277</v>
      </c>
      <c r="H1047" s="200" t="s">
        <v>278</v>
      </c>
      <c r="I1047" s="5">
        <v>17980</v>
      </c>
      <c r="J1047" s="61"/>
    </row>
    <row r="1048" spans="2:10">
      <c r="B1048" s="196"/>
      <c r="D1048" s="196"/>
      <c r="F1048" s="199" t="s">
        <v>14</v>
      </c>
      <c r="G1048" s="226" t="s">
        <v>217</v>
      </c>
      <c r="H1048" s="200" t="s">
        <v>218</v>
      </c>
      <c r="I1048" s="5">
        <v>10000</v>
      </c>
      <c r="J1048" s="61"/>
    </row>
    <row r="1049" spans="2:10">
      <c r="B1049" s="196"/>
      <c r="D1049" s="196"/>
      <c r="F1049" s="199" t="s">
        <v>14</v>
      </c>
      <c r="G1049" s="226" t="s">
        <v>24</v>
      </c>
      <c r="H1049" s="200" t="s">
        <v>25</v>
      </c>
      <c r="I1049" s="5">
        <v>418400</v>
      </c>
      <c r="J1049" s="61"/>
    </row>
    <row r="1050" spans="2:10">
      <c r="B1050" s="196"/>
      <c r="D1050" s="196"/>
      <c r="F1050" s="199" t="s">
        <v>14</v>
      </c>
      <c r="G1050" s="226" t="s">
        <v>551</v>
      </c>
      <c r="H1050" s="200" t="s">
        <v>552</v>
      </c>
      <c r="I1050" s="5">
        <v>1000</v>
      </c>
      <c r="J1050" s="61"/>
    </row>
    <row r="1051" spans="2:10">
      <c r="B1051" s="196"/>
      <c r="D1051" s="196"/>
      <c r="F1051" s="199" t="s">
        <v>14</v>
      </c>
      <c r="G1051" s="226" t="s">
        <v>279</v>
      </c>
      <c r="H1051" s="200" t="s">
        <v>280</v>
      </c>
      <c r="I1051" s="5">
        <v>2500</v>
      </c>
      <c r="J1051" s="61"/>
    </row>
    <row r="1052" spans="2:10">
      <c r="B1052" s="196"/>
      <c r="D1052" s="196"/>
      <c r="F1052" s="199" t="s">
        <v>14</v>
      </c>
      <c r="G1052" s="226" t="s">
        <v>192</v>
      </c>
      <c r="H1052" s="200" t="s">
        <v>193</v>
      </c>
      <c r="I1052" s="5">
        <v>1004000</v>
      </c>
      <c r="J1052" s="61"/>
    </row>
    <row r="1053" spans="2:10">
      <c r="B1053" s="196"/>
      <c r="D1053" s="196"/>
      <c r="F1053" s="199" t="s">
        <v>14</v>
      </c>
      <c r="G1053" s="226">
        <v>3131</v>
      </c>
      <c r="H1053" s="200" t="s">
        <v>821</v>
      </c>
      <c r="I1053" s="5">
        <f>4000+6000</f>
        <v>10000</v>
      </c>
      <c r="J1053" s="61"/>
    </row>
    <row r="1054" spans="2:10">
      <c r="B1054" s="196"/>
      <c r="D1054" s="196"/>
      <c r="F1054" s="199" t="s">
        <v>14</v>
      </c>
      <c r="G1054" s="226" t="s">
        <v>559</v>
      </c>
      <c r="H1054" s="200" t="s">
        <v>560</v>
      </c>
      <c r="I1054" s="5">
        <v>673100</v>
      </c>
      <c r="J1054" s="61"/>
    </row>
    <row r="1055" spans="2:10">
      <c r="B1055" s="196"/>
      <c r="D1055" s="196"/>
      <c r="F1055" s="199" t="s">
        <v>14</v>
      </c>
      <c r="G1055" s="226" t="s">
        <v>26</v>
      </c>
      <c r="H1055" s="200" t="s">
        <v>27</v>
      </c>
      <c r="I1055" s="5">
        <v>151130</v>
      </c>
      <c r="J1055" s="61"/>
    </row>
    <row r="1056" spans="2:10">
      <c r="B1056" s="196"/>
      <c r="D1056" s="196"/>
      <c r="F1056" s="199" t="s">
        <v>14</v>
      </c>
      <c r="G1056" s="226" t="s">
        <v>194</v>
      </c>
      <c r="H1056" s="200" t="s">
        <v>195</v>
      </c>
      <c r="I1056" s="5">
        <v>5200</v>
      </c>
      <c r="J1056" s="61"/>
    </row>
    <row r="1057" spans="2:10">
      <c r="B1057" s="196"/>
      <c r="D1057" s="196"/>
      <c r="F1057" s="199" t="s">
        <v>14</v>
      </c>
      <c r="G1057" s="226" t="s">
        <v>549</v>
      </c>
      <c r="H1057" s="200" t="s">
        <v>550</v>
      </c>
      <c r="I1057" s="5">
        <v>365400</v>
      </c>
      <c r="J1057" s="61"/>
    </row>
    <row r="1058" spans="2:10">
      <c r="B1058" s="196"/>
      <c r="D1058" s="196"/>
      <c r="F1058" s="199" t="s">
        <v>14</v>
      </c>
      <c r="G1058" s="226" t="s">
        <v>79</v>
      </c>
      <c r="H1058" s="200" t="s">
        <v>80</v>
      </c>
      <c r="I1058" s="5">
        <v>46525</v>
      </c>
      <c r="J1058" s="61"/>
    </row>
    <row r="1059" spans="2:10">
      <c r="B1059" s="196"/>
      <c r="D1059" s="196"/>
      <c r="F1059" s="199" t="s">
        <v>14</v>
      </c>
      <c r="G1059" s="226" t="s">
        <v>561</v>
      </c>
      <c r="H1059" s="200" t="s">
        <v>562</v>
      </c>
      <c r="I1059" s="5">
        <v>8190</v>
      </c>
      <c r="J1059" s="61"/>
    </row>
    <row r="1060" spans="2:10">
      <c r="B1060" s="196"/>
      <c r="D1060" s="196"/>
      <c r="F1060" s="199" t="s">
        <v>14</v>
      </c>
      <c r="G1060" s="226" t="s">
        <v>396</v>
      </c>
      <c r="H1060" s="200" t="s">
        <v>397</v>
      </c>
      <c r="I1060" s="5">
        <v>100000</v>
      </c>
      <c r="J1060" s="61"/>
    </row>
    <row r="1061" spans="2:10">
      <c r="B1061" s="196"/>
      <c r="D1061" s="196"/>
      <c r="F1061" s="199" t="s">
        <v>14</v>
      </c>
      <c r="G1061" s="226" t="s">
        <v>219</v>
      </c>
      <c r="H1061" s="200" t="s">
        <v>220</v>
      </c>
      <c r="I1061" s="5">
        <v>29000</v>
      </c>
      <c r="J1061" s="61"/>
    </row>
    <row r="1062" spans="2:10">
      <c r="B1062" s="196"/>
      <c r="D1062" s="196"/>
      <c r="F1062" s="199" t="s">
        <v>14</v>
      </c>
      <c r="G1062" s="226" t="s">
        <v>30</v>
      </c>
      <c r="H1062" s="200" t="s">
        <v>31</v>
      </c>
      <c r="I1062" s="5">
        <v>119840</v>
      </c>
      <c r="J1062" s="61"/>
    </row>
    <row r="1063" spans="2:10">
      <c r="B1063" s="196"/>
      <c r="D1063" s="196"/>
      <c r="F1063" s="199" t="s">
        <v>14</v>
      </c>
      <c r="G1063" s="226" t="s">
        <v>563</v>
      </c>
      <c r="H1063" s="200" t="s">
        <v>564</v>
      </c>
      <c r="I1063" s="5">
        <v>67235</v>
      </c>
      <c r="J1063" s="61"/>
    </row>
    <row r="1064" spans="2:10">
      <c r="B1064" s="196"/>
      <c r="D1064" s="196"/>
      <c r="F1064" s="199" t="s">
        <v>14</v>
      </c>
      <c r="G1064" s="226" t="s">
        <v>390</v>
      </c>
      <c r="H1064" s="200" t="s">
        <v>391</v>
      </c>
      <c r="I1064" s="5">
        <v>385</v>
      </c>
      <c r="J1064" s="61"/>
    </row>
    <row r="1065" spans="2:10">
      <c r="B1065" s="196"/>
      <c r="D1065" s="196"/>
      <c r="F1065" s="199" t="s">
        <v>14</v>
      </c>
      <c r="G1065" s="226" t="s">
        <v>32</v>
      </c>
      <c r="H1065" s="202" t="s">
        <v>33</v>
      </c>
      <c r="I1065" s="5">
        <v>10000</v>
      </c>
      <c r="J1065" s="61"/>
    </row>
    <row r="1066" spans="2:10">
      <c r="B1066" s="196"/>
      <c r="D1066" s="196"/>
      <c r="F1066" s="199" t="s">
        <v>14</v>
      </c>
      <c r="G1066" s="226" t="s">
        <v>87</v>
      </c>
      <c r="H1066" s="200" t="s">
        <v>88</v>
      </c>
      <c r="I1066" s="5">
        <v>295</v>
      </c>
      <c r="J1066" s="61"/>
    </row>
    <row r="1067" spans="2:10">
      <c r="B1067" s="196"/>
      <c r="D1067" s="196"/>
      <c r="F1067" s="199" t="s">
        <v>14</v>
      </c>
      <c r="G1067" s="226" t="s">
        <v>105</v>
      </c>
      <c r="H1067" s="200" t="s">
        <v>106</v>
      </c>
      <c r="I1067" s="5">
        <v>30000</v>
      </c>
      <c r="J1067" s="61"/>
    </row>
    <row r="1068" spans="2:10">
      <c r="B1068" s="196"/>
      <c r="D1068" s="196"/>
      <c r="F1068" s="199" t="s">
        <v>14</v>
      </c>
      <c r="G1068" s="226" t="s">
        <v>565</v>
      </c>
      <c r="H1068" s="200" t="s">
        <v>566</v>
      </c>
      <c r="I1068" s="5">
        <v>50000</v>
      </c>
      <c r="J1068" s="61"/>
    </row>
    <row r="1069" spans="2:10">
      <c r="B1069" s="196"/>
      <c r="D1069" s="196"/>
      <c r="F1069" s="199" t="s">
        <v>64</v>
      </c>
      <c r="G1069" s="226" t="s">
        <v>65</v>
      </c>
      <c r="H1069" s="200" t="s">
        <v>66</v>
      </c>
      <c r="I1069" s="5">
        <v>30000</v>
      </c>
      <c r="J1069" s="61"/>
    </row>
    <row r="1070" spans="2:10">
      <c r="B1070" s="196"/>
      <c r="D1070" s="196"/>
      <c r="F1070" s="199" t="s">
        <v>64</v>
      </c>
      <c r="G1070" s="226" t="s">
        <v>111</v>
      </c>
      <c r="H1070" s="200" t="s">
        <v>112</v>
      </c>
      <c r="I1070" s="5">
        <f>87600-30000</f>
        <v>57600</v>
      </c>
      <c r="J1070" s="61"/>
    </row>
    <row r="1071" spans="2:10">
      <c r="B1071" s="196"/>
      <c r="D1071" s="196"/>
      <c r="F1071" s="199" t="s">
        <v>64</v>
      </c>
      <c r="G1071" s="226" t="s">
        <v>359</v>
      </c>
      <c r="H1071" s="200" t="s">
        <v>360</v>
      </c>
      <c r="I1071" s="5">
        <v>27000</v>
      </c>
      <c r="J1071" s="61"/>
    </row>
    <row r="1072" spans="2:10">
      <c r="B1072" s="196"/>
      <c r="D1072" s="196"/>
      <c r="F1072" s="199" t="s">
        <v>64</v>
      </c>
      <c r="G1072" s="226" t="s">
        <v>124</v>
      </c>
      <c r="H1072" s="200" t="s">
        <v>125</v>
      </c>
      <c r="I1072" s="5">
        <v>6995</v>
      </c>
      <c r="J1072" s="61"/>
    </row>
    <row r="1073" spans="2:11">
      <c r="B1073" s="196"/>
      <c r="D1073" s="196"/>
      <c r="F1073" s="199" t="s">
        <v>64</v>
      </c>
      <c r="G1073" s="206">
        <v>5491</v>
      </c>
      <c r="H1073" s="190" t="s">
        <v>597</v>
      </c>
      <c r="I1073" s="5">
        <v>20000</v>
      </c>
      <c r="J1073" s="61"/>
    </row>
    <row r="1074" spans="2:11">
      <c r="B1074" s="196"/>
      <c r="D1074" s="196"/>
      <c r="F1074" s="199" t="s">
        <v>64</v>
      </c>
      <c r="G1074" s="226" t="s">
        <v>314</v>
      </c>
      <c r="H1074" s="200" t="s">
        <v>315</v>
      </c>
      <c r="I1074" s="5">
        <f>80000-40000</f>
        <v>40000</v>
      </c>
      <c r="J1074" s="61"/>
    </row>
    <row r="1075" spans="2:11">
      <c r="B1075" s="191"/>
      <c r="C1075" s="192"/>
      <c r="D1075" s="194" t="s">
        <v>567</v>
      </c>
      <c r="E1075" s="191"/>
      <c r="F1075" s="191"/>
      <c r="G1075" s="191"/>
      <c r="H1075" s="193" t="s">
        <v>568</v>
      </c>
      <c r="I1075" s="3">
        <f>SUBTOTAL(9,I1077:I1081)</f>
        <v>2100000</v>
      </c>
      <c r="J1075" s="61"/>
    </row>
    <row r="1076" spans="2:11">
      <c r="B1076" s="191"/>
      <c r="C1076" s="192"/>
      <c r="D1076" s="191"/>
      <c r="E1076" s="195" t="s">
        <v>182</v>
      </c>
      <c r="F1076" s="191"/>
      <c r="G1076" s="191"/>
      <c r="H1076" s="193" t="s">
        <v>183</v>
      </c>
      <c r="I1076" s="3">
        <f>SUBTOTAL(9,I1077:I1081)</f>
        <v>2100000</v>
      </c>
      <c r="J1076" s="61"/>
    </row>
    <row r="1077" spans="2:11">
      <c r="B1077" s="196"/>
      <c r="D1077" s="196"/>
      <c r="F1077" s="199" t="s">
        <v>14</v>
      </c>
      <c r="G1077" s="226" t="s">
        <v>192</v>
      </c>
      <c r="H1077" s="200" t="s">
        <v>193</v>
      </c>
      <c r="I1077" s="4">
        <v>25000</v>
      </c>
      <c r="J1077" s="61"/>
    </row>
    <row r="1078" spans="2:11">
      <c r="B1078" s="196"/>
      <c r="D1078" s="196"/>
      <c r="F1078" s="199" t="s">
        <v>14</v>
      </c>
      <c r="G1078" s="226" t="s">
        <v>530</v>
      </c>
      <c r="H1078" s="202" t="s">
        <v>531</v>
      </c>
      <c r="I1078" s="11">
        <v>30000</v>
      </c>
      <c r="J1078" s="61"/>
    </row>
    <row r="1079" spans="2:11">
      <c r="B1079" s="196"/>
      <c r="D1079" s="196"/>
      <c r="F1079" s="199" t="s">
        <v>14</v>
      </c>
      <c r="G1079" s="198" t="str">
        <f>MID(H1079,7,5)</f>
        <v xml:space="preserve">331  </v>
      </c>
      <c r="H1079" s="242" t="s">
        <v>80</v>
      </c>
      <c r="I1079" s="5">
        <v>12500</v>
      </c>
      <c r="J1079" s="61"/>
    </row>
    <row r="1080" spans="2:11">
      <c r="B1080" s="196"/>
      <c r="D1080" s="196"/>
      <c r="F1080" s="199" t="s">
        <v>14</v>
      </c>
      <c r="G1080" s="226" t="s">
        <v>105</v>
      </c>
      <c r="H1080" s="200" t="s">
        <v>106</v>
      </c>
      <c r="I1080" s="5">
        <v>12500</v>
      </c>
      <c r="J1080" s="61"/>
    </row>
    <row r="1081" spans="2:11">
      <c r="B1081" s="196"/>
      <c r="D1081" s="196"/>
      <c r="F1081" s="199" t="s">
        <v>14</v>
      </c>
      <c r="G1081" s="226" t="s">
        <v>569</v>
      </c>
      <c r="H1081" s="200" t="s">
        <v>570</v>
      </c>
      <c r="I1081" s="5">
        <v>2020000</v>
      </c>
      <c r="J1081" s="61"/>
    </row>
    <row r="1082" spans="2:11">
      <c r="B1082" s="191"/>
      <c r="C1082" s="192" t="s">
        <v>571</v>
      </c>
      <c r="D1082" s="191"/>
      <c r="E1082" s="191"/>
      <c r="F1082" s="191"/>
      <c r="G1082" s="191"/>
      <c r="H1082" s="193" t="s">
        <v>572</v>
      </c>
      <c r="I1082" s="3">
        <f>SUBTOTAL(9,I1083:I1094)</f>
        <v>1143526</v>
      </c>
      <c r="J1082" s="61"/>
    </row>
    <row r="1083" spans="2:11">
      <c r="B1083" s="191"/>
      <c r="C1083" s="192"/>
      <c r="D1083" s="194" t="s">
        <v>573</v>
      </c>
      <c r="E1083" s="191"/>
      <c r="F1083" s="191"/>
      <c r="G1083" s="191"/>
      <c r="H1083" s="193" t="s">
        <v>574</v>
      </c>
      <c r="I1083" s="3">
        <f>SUBTOTAL(9,I1085:I1094)</f>
        <v>1143526</v>
      </c>
      <c r="J1083" s="61"/>
    </row>
    <row r="1084" spans="2:11">
      <c r="B1084" s="191"/>
      <c r="C1084" s="192"/>
      <c r="D1084" s="191"/>
      <c r="E1084" s="195" t="s">
        <v>164</v>
      </c>
      <c r="F1084" s="191"/>
      <c r="G1084" s="191"/>
      <c r="H1084" s="193" t="s">
        <v>165</v>
      </c>
      <c r="I1084" s="3">
        <f>SUBTOTAL(9,I1085:I1094)</f>
        <v>1143526</v>
      </c>
      <c r="J1084" s="61"/>
    </row>
    <row r="1085" spans="2:11">
      <c r="B1085" s="196"/>
      <c r="D1085" s="196"/>
      <c r="F1085" s="199" t="s">
        <v>14</v>
      </c>
      <c r="G1085" s="226" t="s">
        <v>473</v>
      </c>
      <c r="H1085" s="200" t="s">
        <v>474</v>
      </c>
      <c r="I1085" s="4">
        <v>787548</v>
      </c>
      <c r="J1085" s="61"/>
      <c r="K1085" s="1"/>
    </row>
    <row r="1086" spans="2:11">
      <c r="B1086" s="196"/>
      <c r="D1086" s="196"/>
      <c r="F1086" s="199" t="s">
        <v>14</v>
      </c>
      <c r="G1086" s="226" t="s">
        <v>475</v>
      </c>
      <c r="H1086" s="200" t="s">
        <v>476</v>
      </c>
      <c r="I1086" s="5">
        <v>14926</v>
      </c>
      <c r="J1086" s="61"/>
    </row>
    <row r="1087" spans="2:11">
      <c r="B1087" s="196"/>
      <c r="D1087" s="196"/>
      <c r="F1087" s="199" t="s">
        <v>14</v>
      </c>
      <c r="G1087" s="226" t="s">
        <v>477</v>
      </c>
      <c r="H1087" s="200" t="s">
        <v>478</v>
      </c>
      <c r="I1087" s="5">
        <v>124382</v>
      </c>
      <c r="J1087" s="61"/>
    </row>
    <row r="1088" spans="2:11">
      <c r="B1088" s="196"/>
      <c r="D1088" s="196"/>
      <c r="F1088" s="199" t="s">
        <v>14</v>
      </c>
      <c r="G1088" s="226" t="s">
        <v>481</v>
      </c>
      <c r="H1088" s="200" t="s">
        <v>482</v>
      </c>
      <c r="I1088" s="5">
        <v>108000</v>
      </c>
      <c r="J1088" s="61"/>
    </row>
    <row r="1089" spans="2:10">
      <c r="B1089" s="196"/>
      <c r="D1089" s="196"/>
      <c r="F1089" s="199" t="s">
        <v>14</v>
      </c>
      <c r="G1089" s="226" t="s">
        <v>15</v>
      </c>
      <c r="H1089" s="200" t="s">
        <v>16</v>
      </c>
      <c r="I1089" s="5">
        <v>13000</v>
      </c>
      <c r="J1089" s="61"/>
    </row>
    <row r="1090" spans="2:10">
      <c r="B1090" s="196"/>
      <c r="D1090" s="196"/>
      <c r="F1090" s="199" t="s">
        <v>14</v>
      </c>
      <c r="G1090" s="226" t="s">
        <v>17</v>
      </c>
      <c r="H1090" s="200" t="s">
        <v>18</v>
      </c>
      <c r="I1090" s="5">
        <v>20097</v>
      </c>
      <c r="J1090" s="61"/>
    </row>
    <row r="1091" spans="2:10">
      <c r="B1091" s="196"/>
      <c r="D1091" s="196"/>
      <c r="F1091" s="199" t="s">
        <v>14</v>
      </c>
      <c r="G1091" s="226" t="s">
        <v>60</v>
      </c>
      <c r="H1091" s="200" t="s">
        <v>61</v>
      </c>
      <c r="I1091" s="5">
        <v>70000</v>
      </c>
      <c r="J1091" s="61"/>
    </row>
    <row r="1092" spans="2:10">
      <c r="B1092" s="196"/>
      <c r="D1092" s="196"/>
      <c r="F1092" s="199" t="s">
        <v>14</v>
      </c>
      <c r="G1092" s="226" t="s">
        <v>75</v>
      </c>
      <c r="H1092" s="200" t="s">
        <v>76</v>
      </c>
      <c r="I1092" s="5">
        <v>1836</v>
      </c>
      <c r="J1092" s="61"/>
    </row>
    <row r="1093" spans="2:10">
      <c r="B1093" s="196"/>
      <c r="D1093" s="196"/>
      <c r="F1093" s="199" t="s">
        <v>14</v>
      </c>
      <c r="G1093" s="226" t="s">
        <v>62</v>
      </c>
      <c r="H1093" s="200" t="s">
        <v>63</v>
      </c>
      <c r="I1093" s="5">
        <v>2114</v>
      </c>
      <c r="J1093" s="61"/>
    </row>
    <row r="1094" spans="2:10">
      <c r="B1094" s="196"/>
      <c r="D1094" s="196"/>
      <c r="F1094" s="199" t="s">
        <v>14</v>
      </c>
      <c r="G1094" s="226" t="s">
        <v>19</v>
      </c>
      <c r="H1094" s="322" t="s">
        <v>1098</v>
      </c>
      <c r="I1094" s="5">
        <v>1623</v>
      </c>
      <c r="J1094" s="61"/>
    </row>
    <row r="1095" spans="2:10">
      <c r="B1095" s="191"/>
      <c r="C1095" s="192" t="s">
        <v>575</v>
      </c>
      <c r="D1095" s="191"/>
      <c r="E1095" s="191"/>
      <c r="F1095" s="191"/>
      <c r="G1095" s="191"/>
      <c r="H1095" s="193" t="s">
        <v>576</v>
      </c>
      <c r="I1095" s="3">
        <f>SUBTOTAL(9,I1098:I1126)</f>
        <v>18058985</v>
      </c>
      <c r="J1095" s="61"/>
    </row>
    <row r="1096" spans="2:10">
      <c r="B1096" s="191"/>
      <c r="C1096" s="192"/>
      <c r="D1096" s="194" t="s">
        <v>577</v>
      </c>
      <c r="E1096" s="191"/>
      <c r="F1096" s="191"/>
      <c r="G1096" s="191"/>
      <c r="H1096" s="193" t="s">
        <v>578</v>
      </c>
      <c r="I1096" s="3">
        <f>SUBTOTAL(9,I1098:I1108)</f>
        <v>3987490</v>
      </c>
      <c r="J1096" s="61"/>
    </row>
    <row r="1097" spans="2:10">
      <c r="B1097" s="191"/>
      <c r="C1097" s="192"/>
      <c r="D1097" s="191"/>
      <c r="E1097" s="195" t="s">
        <v>164</v>
      </c>
      <c r="F1097" s="191"/>
      <c r="G1097" s="191"/>
      <c r="H1097" s="193" t="s">
        <v>165</v>
      </c>
      <c r="I1097" s="3">
        <f>SUBTOTAL(9,I1098:I1108)</f>
        <v>3987490</v>
      </c>
      <c r="J1097" s="61"/>
    </row>
    <row r="1098" spans="2:10">
      <c r="B1098" s="196"/>
      <c r="D1098" s="196"/>
      <c r="F1098" s="199" t="s">
        <v>14</v>
      </c>
      <c r="G1098" s="226" t="s">
        <v>473</v>
      </c>
      <c r="H1098" s="200" t="s">
        <v>474</v>
      </c>
      <c r="I1098" s="4">
        <v>459516</v>
      </c>
      <c r="J1098" s="61"/>
    </row>
    <row r="1099" spans="2:10">
      <c r="B1099" s="196"/>
      <c r="D1099" s="196"/>
      <c r="F1099" s="199" t="s">
        <v>14</v>
      </c>
      <c r="G1099" s="226" t="s">
        <v>504</v>
      </c>
      <c r="H1099" s="200" t="s">
        <v>505</v>
      </c>
      <c r="I1099" s="5">
        <f>2172599-331707</f>
        <v>1840892</v>
      </c>
      <c r="J1099" s="61"/>
    </row>
    <row r="1100" spans="2:10">
      <c r="B1100" s="196"/>
      <c r="D1100" s="196"/>
      <c r="F1100" s="199" t="s">
        <v>14</v>
      </c>
      <c r="G1100" s="226" t="s">
        <v>475</v>
      </c>
      <c r="H1100" s="200" t="s">
        <v>476</v>
      </c>
      <c r="I1100" s="5">
        <v>8858</v>
      </c>
      <c r="J1100" s="61"/>
    </row>
    <row r="1101" spans="2:10">
      <c r="B1101" s="196"/>
      <c r="D1101" s="196"/>
      <c r="F1101" s="199" t="s">
        <v>14</v>
      </c>
      <c r="G1101" s="226" t="s">
        <v>477</v>
      </c>
      <c r="H1101" s="200" t="s">
        <v>478</v>
      </c>
      <c r="I1101" s="5">
        <v>73821</v>
      </c>
      <c r="J1101" s="61"/>
    </row>
    <row r="1102" spans="2:10">
      <c r="B1102" s="196"/>
      <c r="D1102" s="196"/>
      <c r="F1102" s="199" t="s">
        <v>14</v>
      </c>
      <c r="G1102" s="226" t="s">
        <v>579</v>
      </c>
      <c r="H1102" s="245" t="s">
        <v>580</v>
      </c>
      <c r="I1102" s="5">
        <v>260590</v>
      </c>
      <c r="J1102" s="61"/>
    </row>
    <row r="1103" spans="2:10">
      <c r="B1103" s="196"/>
      <c r="D1103" s="196"/>
      <c r="F1103" s="199" t="s">
        <v>14</v>
      </c>
      <c r="G1103" s="226" t="s">
        <v>557</v>
      </c>
      <c r="H1103" s="200" t="s">
        <v>558</v>
      </c>
      <c r="I1103" s="5">
        <f>970320+200000</f>
        <v>1170320</v>
      </c>
      <c r="J1103" s="61"/>
    </row>
    <row r="1104" spans="2:10">
      <c r="B1104" s="196"/>
      <c r="D1104" s="196"/>
      <c r="F1104" s="199" t="s">
        <v>14</v>
      </c>
      <c r="G1104" s="226" t="s">
        <v>481</v>
      </c>
      <c r="H1104" s="200" t="s">
        <v>482</v>
      </c>
      <c r="I1104" s="5">
        <v>72000</v>
      </c>
      <c r="J1104" s="61"/>
    </row>
    <row r="1105" spans="2:13">
      <c r="B1105" s="196"/>
      <c r="D1105" s="196"/>
      <c r="F1105" s="199" t="s">
        <v>14</v>
      </c>
      <c r="G1105" s="226" t="s">
        <v>15</v>
      </c>
      <c r="H1105" s="200" t="s">
        <v>16</v>
      </c>
      <c r="I1105" s="5">
        <v>19950</v>
      </c>
      <c r="J1105" s="61"/>
    </row>
    <row r="1106" spans="2:13">
      <c r="B1106" s="196"/>
      <c r="D1106" s="196"/>
      <c r="F1106" s="199" t="s">
        <v>14</v>
      </c>
      <c r="G1106" s="226" t="s">
        <v>17</v>
      </c>
      <c r="H1106" s="200" t="s">
        <v>18</v>
      </c>
      <c r="I1106" s="5">
        <f>1688+15193</f>
        <v>16881</v>
      </c>
      <c r="J1106" s="61"/>
    </row>
    <row r="1107" spans="2:13">
      <c r="B1107" s="196"/>
      <c r="D1107" s="196"/>
      <c r="F1107" s="199" t="s">
        <v>14</v>
      </c>
      <c r="G1107" s="226" t="s">
        <v>81</v>
      </c>
      <c r="H1107" s="200" t="s">
        <v>82</v>
      </c>
      <c r="I1107" s="5">
        <f>70000-15193</f>
        <v>54807</v>
      </c>
      <c r="J1107" s="61"/>
    </row>
    <row r="1108" spans="2:13">
      <c r="B1108" s="196"/>
      <c r="D1108" s="196"/>
      <c r="F1108" s="199" t="s">
        <v>64</v>
      </c>
      <c r="G1108" s="226" t="s">
        <v>111</v>
      </c>
      <c r="H1108" s="200" t="s">
        <v>112</v>
      </c>
      <c r="I1108" s="5">
        <v>9855</v>
      </c>
      <c r="J1108" s="61"/>
    </row>
    <row r="1109" spans="2:13">
      <c r="B1109" s="191"/>
      <c r="C1109" s="192"/>
      <c r="D1109" s="194" t="s">
        <v>581</v>
      </c>
      <c r="E1109" s="191"/>
      <c r="F1109" s="191"/>
      <c r="G1109" s="191"/>
      <c r="H1109" s="193" t="s">
        <v>582</v>
      </c>
      <c r="I1109" s="3">
        <f>SUBTOTAL(9,I1111)</f>
        <v>6268428</v>
      </c>
      <c r="J1109" s="61"/>
    </row>
    <row r="1110" spans="2:13">
      <c r="B1110" s="191"/>
      <c r="C1110" s="192"/>
      <c r="D1110" s="191"/>
      <c r="E1110" s="195" t="s">
        <v>243</v>
      </c>
      <c r="F1110" s="191"/>
      <c r="G1110" s="191"/>
      <c r="H1110" s="193" t="s">
        <v>244</v>
      </c>
      <c r="I1110" s="3">
        <f>SUBTOTAL(9,I1111)</f>
        <v>6268428</v>
      </c>
      <c r="J1110" s="61"/>
    </row>
    <row r="1111" spans="2:13">
      <c r="B1111" s="196"/>
      <c r="D1111" s="196"/>
      <c r="F1111" s="199" t="s">
        <v>583</v>
      </c>
      <c r="G1111" s="226" t="s">
        <v>584</v>
      </c>
      <c r="H1111" s="200" t="s">
        <v>585</v>
      </c>
      <c r="I1111" s="4">
        <v>6268428</v>
      </c>
      <c r="J1111" s="61"/>
    </row>
    <row r="1112" spans="2:13">
      <c r="B1112" s="191"/>
      <c r="C1112" s="192"/>
      <c r="D1112" s="194" t="s">
        <v>586</v>
      </c>
      <c r="E1112" s="191"/>
      <c r="F1112" s="191"/>
      <c r="G1112" s="191"/>
      <c r="H1112" s="193" t="s">
        <v>587</v>
      </c>
      <c r="I1112" s="3">
        <f>SUBTOTAL(9,I1114:I1118)</f>
        <v>7503067</v>
      </c>
      <c r="J1112" s="61"/>
      <c r="K1112" s="1"/>
      <c r="L1112" s="1"/>
      <c r="M1112" s="1"/>
    </row>
    <row r="1113" spans="2:13">
      <c r="B1113" s="191"/>
      <c r="C1113" s="192"/>
      <c r="D1113" s="191"/>
      <c r="E1113" s="195" t="s">
        <v>243</v>
      </c>
      <c r="F1113" s="191"/>
      <c r="G1113" s="191"/>
      <c r="H1113" s="193" t="s">
        <v>244</v>
      </c>
      <c r="I1113" s="3">
        <f>SUBTOTAL(9,I1114:I1118)</f>
        <v>7503067</v>
      </c>
      <c r="J1113" s="61"/>
      <c r="K1113" s="1"/>
      <c r="L1113" s="1"/>
      <c r="M1113" s="1"/>
    </row>
    <row r="1114" spans="2:13">
      <c r="B1114" s="196"/>
      <c r="D1114" s="196"/>
      <c r="F1114" s="199" t="s">
        <v>14</v>
      </c>
      <c r="G1114" s="226" t="s">
        <v>473</v>
      </c>
      <c r="H1114" s="200" t="s">
        <v>474</v>
      </c>
      <c r="I1114" s="20">
        <v>425856</v>
      </c>
      <c r="J1114" s="61"/>
      <c r="K1114" s="1"/>
      <c r="L1114" s="1"/>
      <c r="M1114" s="1"/>
    </row>
    <row r="1115" spans="2:13">
      <c r="B1115" s="196"/>
      <c r="D1115" s="196"/>
      <c r="F1115" s="199" t="s">
        <v>14</v>
      </c>
      <c r="G1115" s="226" t="s">
        <v>588</v>
      </c>
      <c r="H1115" s="200" t="s">
        <v>589</v>
      </c>
      <c r="I1115" s="20">
        <f>691017+1415000</f>
        <v>2106017</v>
      </c>
      <c r="J1115" s="69"/>
      <c r="K1115" s="1"/>
      <c r="L1115" s="1"/>
      <c r="M1115" s="1"/>
    </row>
    <row r="1116" spans="2:13">
      <c r="B1116" s="196"/>
      <c r="D1116" s="196"/>
      <c r="F1116" s="199" t="s">
        <v>14</v>
      </c>
      <c r="G1116" s="226" t="s">
        <v>475</v>
      </c>
      <c r="H1116" s="200" t="s">
        <v>476</v>
      </c>
      <c r="I1116" s="20">
        <v>91717</v>
      </c>
      <c r="J1116" s="61"/>
      <c r="K1116" s="1"/>
      <c r="L1116" s="1"/>
      <c r="M1116" s="1"/>
    </row>
    <row r="1117" spans="2:13">
      <c r="B1117" s="196"/>
      <c r="D1117" s="196"/>
      <c r="F1117" s="199" t="s">
        <v>14</v>
      </c>
      <c r="G1117" s="226" t="s">
        <v>477</v>
      </c>
      <c r="H1117" s="200" t="s">
        <v>478</v>
      </c>
      <c r="I1117" s="20">
        <v>447399</v>
      </c>
      <c r="J1117" s="61"/>
      <c r="K1117" s="1"/>
      <c r="L1117" s="1"/>
      <c r="M1117" s="1"/>
    </row>
    <row r="1118" spans="2:13">
      <c r="B1118" s="196"/>
      <c r="D1118" s="196"/>
      <c r="F1118" s="199" t="s">
        <v>14</v>
      </c>
      <c r="G1118" s="226" t="s">
        <v>590</v>
      </c>
      <c r="H1118" s="200" t="s">
        <v>591</v>
      </c>
      <c r="I1118" s="20">
        <f>882078+3550000</f>
        <v>4432078</v>
      </c>
      <c r="J1118" s="69"/>
      <c r="K1118" s="1"/>
      <c r="L1118" s="1"/>
      <c r="M1118" s="1"/>
    </row>
    <row r="1119" spans="2:13">
      <c r="B1119" s="191"/>
      <c r="C1119" s="192"/>
      <c r="D1119" s="194" t="s">
        <v>592</v>
      </c>
      <c r="E1119" s="191"/>
      <c r="F1119" s="191"/>
      <c r="G1119" s="191"/>
      <c r="H1119" s="193" t="s">
        <v>593</v>
      </c>
      <c r="I1119" s="3">
        <f>SUBTOTAL(9,I1121:I1126)</f>
        <v>300000</v>
      </c>
      <c r="J1119" s="61"/>
      <c r="K1119" s="1"/>
      <c r="L1119" s="1"/>
      <c r="M1119" s="1"/>
    </row>
    <row r="1120" spans="2:13">
      <c r="B1120" s="191"/>
      <c r="C1120" s="192"/>
      <c r="D1120" s="191"/>
      <c r="E1120" s="195" t="s">
        <v>213</v>
      </c>
      <c r="F1120" s="191"/>
      <c r="G1120" s="191"/>
      <c r="H1120" s="193" t="s">
        <v>214</v>
      </c>
      <c r="I1120" s="3">
        <f>SUBTOTAL(9,I1121:I1126)</f>
        <v>300000</v>
      </c>
      <c r="J1120" s="61"/>
      <c r="K1120" s="1"/>
      <c r="L1120" s="1"/>
      <c r="M1120" s="1"/>
    </row>
    <row r="1121" spans="2:10">
      <c r="B1121" s="196"/>
      <c r="D1121" s="196"/>
      <c r="F1121" s="199" t="s">
        <v>14</v>
      </c>
      <c r="G1121" s="226" t="s">
        <v>273</v>
      </c>
      <c r="H1121" s="200" t="s">
        <v>274</v>
      </c>
      <c r="I1121" s="5">
        <v>55400</v>
      </c>
      <c r="J1121" s="61"/>
    </row>
    <row r="1122" spans="2:10">
      <c r="B1122" s="196"/>
      <c r="D1122" s="196"/>
      <c r="F1122" s="199" t="s">
        <v>14</v>
      </c>
      <c r="G1122" s="226" t="s">
        <v>284</v>
      </c>
      <c r="H1122" s="200" t="s">
        <v>285</v>
      </c>
      <c r="I1122" s="5">
        <v>1000</v>
      </c>
      <c r="J1122" s="61"/>
    </row>
    <row r="1123" spans="2:10">
      <c r="B1123" s="196"/>
      <c r="D1123" s="196"/>
      <c r="F1123" s="199" t="s">
        <v>14</v>
      </c>
      <c r="G1123" s="226" t="s">
        <v>406</v>
      </c>
      <c r="H1123" s="200" t="s">
        <v>407</v>
      </c>
      <c r="I1123" s="5">
        <v>13840</v>
      </c>
      <c r="J1123" s="61"/>
    </row>
    <row r="1124" spans="2:10">
      <c r="B1124" s="196"/>
      <c r="D1124" s="196"/>
      <c r="F1124" s="199" t="s">
        <v>14</v>
      </c>
      <c r="G1124" s="226">
        <v>3341</v>
      </c>
      <c r="H1124" s="202" t="s">
        <v>82</v>
      </c>
      <c r="I1124" s="5">
        <v>36330</v>
      </c>
      <c r="J1124" s="61"/>
    </row>
    <row r="1125" spans="2:10">
      <c r="B1125" s="196"/>
      <c r="D1125" s="196"/>
      <c r="F1125" s="199" t="s">
        <v>64</v>
      </c>
      <c r="G1125" s="226" t="s">
        <v>65</v>
      </c>
      <c r="H1125" s="200" t="s">
        <v>66</v>
      </c>
      <c r="I1125" s="5">
        <v>30470</v>
      </c>
      <c r="J1125" s="61"/>
    </row>
    <row r="1126" spans="2:10">
      <c r="B1126" s="196"/>
      <c r="D1126" s="196"/>
      <c r="F1126" s="199" t="s">
        <v>64</v>
      </c>
      <c r="G1126" s="226" t="s">
        <v>111</v>
      </c>
      <c r="H1126" s="200" t="s">
        <v>112</v>
      </c>
      <c r="I1126" s="5">
        <v>162960</v>
      </c>
      <c r="J1126" s="61"/>
    </row>
    <row r="1127" spans="2:10">
      <c r="B1127" s="191"/>
      <c r="C1127" s="192" t="s">
        <v>400</v>
      </c>
      <c r="D1127" s="191"/>
      <c r="E1127" s="191"/>
      <c r="F1127" s="191"/>
      <c r="G1127" s="191"/>
      <c r="H1127" s="193" t="s">
        <v>401</v>
      </c>
      <c r="I1127" s="3">
        <f>SUBTOTAL(9,I1128:I1133)</f>
        <v>1096910</v>
      </c>
      <c r="J1127" s="61"/>
    </row>
    <row r="1128" spans="2:10">
      <c r="B1128" s="191"/>
      <c r="C1128" s="192"/>
      <c r="D1128" s="194" t="s">
        <v>402</v>
      </c>
      <c r="E1128" s="191"/>
      <c r="F1128" s="191"/>
      <c r="G1128" s="191"/>
      <c r="H1128" s="193" t="s">
        <v>403</v>
      </c>
      <c r="I1128" s="3">
        <f>SUBTOTAL(9,I1130:I1133)</f>
        <v>1096910</v>
      </c>
      <c r="J1128" s="61"/>
    </row>
    <row r="1129" spans="2:10">
      <c r="B1129" s="191"/>
      <c r="C1129" s="192"/>
      <c r="D1129" s="191"/>
      <c r="E1129" s="195" t="s">
        <v>404</v>
      </c>
      <c r="F1129" s="191"/>
      <c r="G1129" s="191"/>
      <c r="H1129" s="193" t="s">
        <v>405</v>
      </c>
      <c r="I1129" s="3">
        <f>SUBTOTAL(9,I1130:I1133)</f>
        <v>1096910</v>
      </c>
      <c r="J1129" s="61"/>
    </row>
    <row r="1130" spans="2:10">
      <c r="B1130" s="196"/>
      <c r="D1130" s="196"/>
      <c r="F1130" s="199" t="s">
        <v>14</v>
      </c>
      <c r="G1130" s="226" t="s">
        <v>473</v>
      </c>
      <c r="H1130" s="200" t="s">
        <v>474</v>
      </c>
      <c r="I1130" s="4">
        <v>787248</v>
      </c>
      <c r="J1130" s="61"/>
    </row>
    <row r="1131" spans="2:10">
      <c r="B1131" s="196"/>
      <c r="D1131" s="196"/>
      <c r="F1131" s="199" t="s">
        <v>14</v>
      </c>
      <c r="G1131" s="226" t="s">
        <v>475</v>
      </c>
      <c r="H1131" s="200" t="s">
        <v>476</v>
      </c>
      <c r="I1131" s="5">
        <v>15822</v>
      </c>
      <c r="J1131" s="61"/>
    </row>
    <row r="1132" spans="2:10">
      <c r="B1132" s="196"/>
      <c r="D1132" s="196"/>
      <c r="F1132" s="199" t="s">
        <v>14</v>
      </c>
      <c r="G1132" s="226" t="s">
        <v>477</v>
      </c>
      <c r="H1132" s="200" t="s">
        <v>478</v>
      </c>
      <c r="I1132" s="5">
        <v>131840</v>
      </c>
      <c r="J1132" s="61"/>
    </row>
    <row r="1133" spans="2:10">
      <c r="B1133" s="196"/>
      <c r="D1133" s="196"/>
      <c r="F1133" s="199" t="s">
        <v>14</v>
      </c>
      <c r="G1133" s="226" t="s">
        <v>481</v>
      </c>
      <c r="H1133" s="200" t="s">
        <v>482</v>
      </c>
      <c r="I1133" s="5">
        <v>162000</v>
      </c>
      <c r="J1133" s="61"/>
    </row>
    <row r="1134" spans="2:10">
      <c r="B1134" s="191"/>
      <c r="C1134" s="192" t="s">
        <v>412</v>
      </c>
      <c r="D1134" s="191"/>
      <c r="E1134" s="191"/>
      <c r="F1134" s="191"/>
      <c r="G1134" s="191"/>
      <c r="H1134" s="193" t="s">
        <v>413</v>
      </c>
      <c r="I1134" s="3">
        <f>SUBTOTAL(9,I1135:I1140)</f>
        <v>2431895</v>
      </c>
      <c r="J1134" s="61"/>
    </row>
    <row r="1135" spans="2:10">
      <c r="B1135" s="191"/>
      <c r="C1135" s="192"/>
      <c r="D1135" s="194" t="s">
        <v>414</v>
      </c>
      <c r="E1135" s="191"/>
      <c r="F1135" s="191"/>
      <c r="G1135" s="191"/>
      <c r="H1135" s="193" t="s">
        <v>415</v>
      </c>
      <c r="I1135" s="3">
        <f>SUBTOTAL(9,I1137:I1140)</f>
        <v>2431895</v>
      </c>
      <c r="J1135" s="61"/>
    </row>
    <row r="1136" spans="2:10">
      <c r="B1136" s="191"/>
      <c r="C1136" s="192"/>
      <c r="D1136" s="191"/>
      <c r="E1136" s="195" t="s">
        <v>404</v>
      </c>
      <c r="F1136" s="191"/>
      <c r="G1136" s="191"/>
      <c r="H1136" s="193" t="s">
        <v>405</v>
      </c>
      <c r="I1136" s="3">
        <f>SUBTOTAL(9,I1137:I1140)</f>
        <v>2431895</v>
      </c>
      <c r="J1136" s="61"/>
    </row>
    <row r="1137" spans="2:10">
      <c r="B1137" s="196"/>
      <c r="D1137" s="196"/>
      <c r="F1137" s="199" t="s">
        <v>14</v>
      </c>
      <c r="G1137" s="226" t="s">
        <v>473</v>
      </c>
      <c r="H1137" s="200" t="s">
        <v>474</v>
      </c>
      <c r="I1137" s="4">
        <v>1582524</v>
      </c>
      <c r="J1137" s="61"/>
    </row>
    <row r="1138" spans="2:10">
      <c r="B1138" s="196"/>
      <c r="D1138" s="196"/>
      <c r="F1138" s="199" t="s">
        <v>14</v>
      </c>
      <c r="G1138" s="226" t="s">
        <v>475</v>
      </c>
      <c r="H1138" s="200" t="s">
        <v>476</v>
      </c>
      <c r="I1138" s="5">
        <v>35075</v>
      </c>
      <c r="J1138" s="61"/>
    </row>
    <row r="1139" spans="2:10">
      <c r="B1139" s="196"/>
      <c r="D1139" s="196"/>
      <c r="F1139" s="199" t="s">
        <v>14</v>
      </c>
      <c r="G1139" s="226" t="s">
        <v>477</v>
      </c>
      <c r="H1139" s="200" t="s">
        <v>478</v>
      </c>
      <c r="I1139" s="5">
        <v>292296</v>
      </c>
      <c r="J1139" s="61"/>
    </row>
    <row r="1140" spans="2:10">
      <c r="B1140" s="196"/>
      <c r="D1140" s="196"/>
      <c r="F1140" s="199" t="s">
        <v>14</v>
      </c>
      <c r="G1140" s="226" t="s">
        <v>481</v>
      </c>
      <c r="H1140" s="200" t="s">
        <v>482</v>
      </c>
      <c r="I1140" s="5">
        <v>522000</v>
      </c>
      <c r="J1140" s="61"/>
    </row>
    <row r="1141" spans="2:10" ht="15" customHeight="1">
      <c r="B1141" s="191"/>
      <c r="C1141" s="192" t="s">
        <v>418</v>
      </c>
      <c r="D1141" s="191"/>
      <c r="E1141" s="191"/>
      <c r="F1141" s="191"/>
      <c r="G1141" s="191"/>
      <c r="H1141" s="193" t="s">
        <v>419</v>
      </c>
      <c r="I1141" s="3">
        <f>SUBTOTAL(9,I1142:I1147)</f>
        <v>591594</v>
      </c>
      <c r="J1141" s="61"/>
    </row>
    <row r="1142" spans="2:10" ht="15" customHeight="1">
      <c r="B1142" s="191"/>
      <c r="C1142" s="192"/>
      <c r="D1142" s="194" t="s">
        <v>420</v>
      </c>
      <c r="E1142" s="191"/>
      <c r="F1142" s="191"/>
      <c r="G1142" s="191"/>
      <c r="H1142" s="193" t="s">
        <v>421</v>
      </c>
      <c r="I1142" s="3">
        <f>SUBTOTAL(9,I1144:I1147)</f>
        <v>591594</v>
      </c>
      <c r="J1142" s="61"/>
    </row>
    <row r="1143" spans="2:10">
      <c r="B1143" s="191"/>
      <c r="C1143" s="192"/>
      <c r="D1143" s="191"/>
      <c r="E1143" s="195" t="s">
        <v>404</v>
      </c>
      <c r="F1143" s="191"/>
      <c r="G1143" s="191"/>
      <c r="H1143" s="193" t="s">
        <v>405</v>
      </c>
      <c r="I1143" s="3">
        <f>SUBTOTAL(9,I1144:I1147)</f>
        <v>591594</v>
      </c>
      <c r="J1143" s="61"/>
    </row>
    <row r="1144" spans="2:10">
      <c r="B1144" s="196"/>
      <c r="D1144" s="196"/>
      <c r="F1144" s="199" t="s">
        <v>14</v>
      </c>
      <c r="G1144" s="226" t="s">
        <v>473</v>
      </c>
      <c r="H1144" s="200" t="s">
        <v>474</v>
      </c>
      <c r="I1144" s="4">
        <v>403956</v>
      </c>
      <c r="J1144" s="61"/>
    </row>
    <row r="1145" spans="2:10">
      <c r="B1145" s="196"/>
      <c r="D1145" s="196"/>
      <c r="F1145" s="199" t="s">
        <v>14</v>
      </c>
      <c r="G1145" s="226" t="s">
        <v>475</v>
      </c>
      <c r="H1145" s="200" t="s">
        <v>476</v>
      </c>
      <c r="I1145" s="5">
        <v>8533</v>
      </c>
      <c r="J1145" s="61"/>
    </row>
    <row r="1146" spans="2:10">
      <c r="B1146" s="196"/>
      <c r="D1146" s="196"/>
      <c r="F1146" s="199" t="s">
        <v>14</v>
      </c>
      <c r="G1146" s="226" t="s">
        <v>477</v>
      </c>
      <c r="H1146" s="200" t="s">
        <v>478</v>
      </c>
      <c r="I1146" s="5">
        <v>71105</v>
      </c>
      <c r="J1146" s="61"/>
    </row>
    <row r="1147" spans="2:10">
      <c r="B1147" s="196"/>
      <c r="D1147" s="196"/>
      <c r="F1147" s="199" t="s">
        <v>14</v>
      </c>
      <c r="G1147" s="226" t="s">
        <v>481</v>
      </c>
      <c r="H1147" s="200" t="s">
        <v>482</v>
      </c>
      <c r="I1147" s="5">
        <v>108000</v>
      </c>
      <c r="J1147" s="61"/>
    </row>
    <row r="1148" spans="2:10">
      <c r="B1148" s="191"/>
      <c r="C1148" s="192" t="s">
        <v>594</v>
      </c>
      <c r="D1148" s="191"/>
      <c r="E1148" s="191"/>
      <c r="F1148" s="191"/>
      <c r="G1148" s="191"/>
      <c r="H1148" s="193" t="s">
        <v>595</v>
      </c>
      <c r="I1148" s="3">
        <f>SUBTOTAL(9,I1149:I1154)</f>
        <v>98051</v>
      </c>
      <c r="J1148" s="61"/>
    </row>
    <row r="1149" spans="2:10">
      <c r="B1149" s="191"/>
      <c r="C1149" s="192"/>
      <c r="D1149" s="194" t="s">
        <v>440</v>
      </c>
      <c r="E1149" s="191"/>
      <c r="F1149" s="191"/>
      <c r="G1149" s="191"/>
      <c r="H1149" s="193" t="s">
        <v>441</v>
      </c>
      <c r="I1149" s="3">
        <f>SUBTOTAL(9,I1151:I1154)</f>
        <v>98051</v>
      </c>
      <c r="J1149" s="61"/>
    </row>
    <row r="1150" spans="2:10">
      <c r="B1150" s="191"/>
      <c r="C1150" s="192"/>
      <c r="D1150" s="191"/>
      <c r="E1150" s="195" t="s">
        <v>404</v>
      </c>
      <c r="F1150" s="191"/>
      <c r="G1150" s="191"/>
      <c r="H1150" s="193" t="s">
        <v>405</v>
      </c>
      <c r="I1150" s="3">
        <f>SUBTOTAL(9,I1151:I1154)</f>
        <v>98051</v>
      </c>
      <c r="J1150" s="61"/>
    </row>
    <row r="1151" spans="2:10">
      <c r="B1151" s="196"/>
      <c r="D1151" s="196"/>
      <c r="F1151" s="199" t="s">
        <v>14</v>
      </c>
      <c r="G1151" s="226" t="s">
        <v>473</v>
      </c>
      <c r="H1151" s="200" t="s">
        <v>474</v>
      </c>
      <c r="I1151" s="4">
        <v>66852</v>
      </c>
      <c r="J1151" s="61"/>
    </row>
    <row r="1152" spans="2:10">
      <c r="B1152" s="196"/>
      <c r="D1152" s="196"/>
      <c r="F1152" s="199" t="s">
        <v>14</v>
      </c>
      <c r="G1152" s="226" t="s">
        <v>475</v>
      </c>
      <c r="H1152" s="200" t="s">
        <v>476</v>
      </c>
      <c r="I1152" s="5">
        <v>1414</v>
      </c>
      <c r="J1152" s="61"/>
    </row>
    <row r="1153" spans="2:10">
      <c r="B1153" s="196"/>
      <c r="D1153" s="196"/>
      <c r="F1153" s="199" t="s">
        <v>14</v>
      </c>
      <c r="G1153" s="226" t="s">
        <v>477</v>
      </c>
      <c r="H1153" s="200" t="s">
        <v>478</v>
      </c>
      <c r="I1153" s="5">
        <v>11785</v>
      </c>
      <c r="J1153" s="61"/>
    </row>
    <row r="1154" spans="2:10">
      <c r="B1154" s="196"/>
      <c r="D1154" s="196"/>
      <c r="F1154" s="199" t="s">
        <v>14</v>
      </c>
      <c r="G1154" s="226" t="s">
        <v>481</v>
      </c>
      <c r="H1154" s="200" t="s">
        <v>482</v>
      </c>
      <c r="I1154" s="5">
        <v>18000</v>
      </c>
      <c r="J1154" s="61"/>
    </row>
    <row r="1155" spans="2:10">
      <c r="B1155" s="191"/>
      <c r="C1155" s="192" t="s">
        <v>423</v>
      </c>
      <c r="D1155" s="191"/>
      <c r="E1155" s="191"/>
      <c r="F1155" s="191"/>
      <c r="G1155" s="191"/>
      <c r="H1155" s="193" t="s">
        <v>424</v>
      </c>
      <c r="I1155" s="3">
        <f>SUBTOTAL(9,I1156:I1161)</f>
        <v>424001</v>
      </c>
      <c r="J1155" s="61"/>
    </row>
    <row r="1156" spans="2:10">
      <c r="B1156" s="191"/>
      <c r="C1156" s="192"/>
      <c r="D1156" s="194" t="s">
        <v>425</v>
      </c>
      <c r="E1156" s="191"/>
      <c r="F1156" s="191"/>
      <c r="G1156" s="191"/>
      <c r="H1156" s="193" t="s">
        <v>426</v>
      </c>
      <c r="I1156" s="3">
        <f>SUBTOTAL(9,I1158:I1161)</f>
        <v>424001</v>
      </c>
      <c r="J1156" s="61"/>
    </row>
    <row r="1157" spans="2:10">
      <c r="B1157" s="191"/>
      <c r="C1157" s="192"/>
      <c r="D1157" s="191"/>
      <c r="E1157" s="195" t="s">
        <v>427</v>
      </c>
      <c r="F1157" s="191"/>
      <c r="G1157" s="191"/>
      <c r="H1157" s="193" t="s">
        <v>428</v>
      </c>
      <c r="I1157" s="3">
        <f>SUBTOTAL(9,I1158:I1161)</f>
        <v>424001</v>
      </c>
      <c r="J1157" s="61"/>
    </row>
    <row r="1158" spans="2:10">
      <c r="B1158" s="196"/>
      <c r="D1158" s="196"/>
      <c r="F1158" s="199" t="s">
        <v>14</v>
      </c>
      <c r="G1158" s="226" t="s">
        <v>473</v>
      </c>
      <c r="H1158" s="200" t="s">
        <v>474</v>
      </c>
      <c r="I1158" s="4">
        <v>330924</v>
      </c>
      <c r="J1158" s="61"/>
    </row>
    <row r="1159" spans="2:10">
      <c r="B1159" s="196"/>
      <c r="D1159" s="196"/>
      <c r="F1159" s="199" t="s">
        <v>14</v>
      </c>
      <c r="G1159" s="226" t="s">
        <v>475</v>
      </c>
      <c r="H1159" s="200" t="s">
        <v>476</v>
      </c>
      <c r="I1159" s="5">
        <v>6115</v>
      </c>
      <c r="J1159" s="61"/>
    </row>
    <row r="1160" spans="2:10">
      <c r="B1160" s="196"/>
      <c r="D1160" s="196"/>
      <c r="F1160" s="199" t="s">
        <v>14</v>
      </c>
      <c r="G1160" s="226" t="s">
        <v>477</v>
      </c>
      <c r="H1160" s="200" t="s">
        <v>478</v>
      </c>
      <c r="I1160" s="5">
        <v>50962</v>
      </c>
      <c r="J1160" s="61"/>
    </row>
    <row r="1161" spans="2:10">
      <c r="B1161" s="196"/>
      <c r="D1161" s="196"/>
      <c r="F1161" s="199" t="s">
        <v>14</v>
      </c>
      <c r="G1161" s="226" t="s">
        <v>481</v>
      </c>
      <c r="H1161" s="200" t="s">
        <v>482</v>
      </c>
      <c r="I1161" s="5">
        <v>36000</v>
      </c>
      <c r="J1161" s="61"/>
    </row>
    <row r="1162" spans="2:10">
      <c r="B1162" s="191"/>
      <c r="C1162" s="192" t="s">
        <v>432</v>
      </c>
      <c r="D1162" s="191"/>
      <c r="E1162" s="191"/>
      <c r="F1162" s="191"/>
      <c r="G1162" s="191"/>
      <c r="H1162" s="193" t="s">
        <v>433</v>
      </c>
      <c r="I1162" s="3">
        <f>SUBTOTAL(9,I1163:I1168)</f>
        <v>1286464</v>
      </c>
      <c r="J1162" s="61"/>
    </row>
    <row r="1163" spans="2:10">
      <c r="B1163" s="191"/>
      <c r="C1163" s="192"/>
      <c r="D1163" s="194" t="s">
        <v>434</v>
      </c>
      <c r="E1163" s="191"/>
      <c r="F1163" s="191"/>
      <c r="G1163" s="191"/>
      <c r="H1163" s="193" t="s">
        <v>435</v>
      </c>
      <c r="I1163" s="3">
        <f>SUBTOTAL(9,I1165:I1168)</f>
        <v>1286464</v>
      </c>
      <c r="J1163" s="61"/>
    </row>
    <row r="1164" spans="2:10">
      <c r="B1164" s="191"/>
      <c r="C1164" s="192"/>
      <c r="D1164" s="191"/>
      <c r="E1164" s="195" t="s">
        <v>436</v>
      </c>
      <c r="F1164" s="191"/>
      <c r="G1164" s="191"/>
      <c r="H1164" s="193" t="s">
        <v>437</v>
      </c>
      <c r="I1164" s="3">
        <f>SUBTOTAL(9,I1165:I1168)</f>
        <v>1286464</v>
      </c>
      <c r="J1164" s="61"/>
    </row>
    <row r="1165" spans="2:10">
      <c r="B1165" s="196"/>
      <c r="D1165" s="196"/>
      <c r="F1165" s="199" t="s">
        <v>14</v>
      </c>
      <c r="G1165" s="226" t="s">
        <v>473</v>
      </c>
      <c r="H1165" s="200" t="s">
        <v>474</v>
      </c>
      <c r="I1165" s="4">
        <v>897288</v>
      </c>
      <c r="J1165" s="61"/>
    </row>
    <row r="1166" spans="2:10">
      <c r="B1166" s="196"/>
      <c r="D1166" s="196"/>
      <c r="F1166" s="199" t="s">
        <v>14</v>
      </c>
      <c r="G1166" s="226" t="s">
        <v>475</v>
      </c>
      <c r="H1166" s="200" t="s">
        <v>476</v>
      </c>
      <c r="I1166" s="5">
        <v>18554</v>
      </c>
      <c r="J1166" s="61"/>
    </row>
    <row r="1167" spans="2:10">
      <c r="B1167" s="196"/>
      <c r="D1167" s="196"/>
      <c r="F1167" s="199" t="s">
        <v>14</v>
      </c>
      <c r="G1167" s="226" t="s">
        <v>477</v>
      </c>
      <c r="H1167" s="200" t="s">
        <v>478</v>
      </c>
      <c r="I1167" s="5">
        <v>154622</v>
      </c>
      <c r="J1167" s="61"/>
    </row>
    <row r="1168" spans="2:10">
      <c r="B1168" s="196"/>
      <c r="D1168" s="196"/>
      <c r="F1168" s="199" t="s">
        <v>14</v>
      </c>
      <c r="G1168" s="226" t="s">
        <v>481</v>
      </c>
      <c r="H1168" s="200" t="s">
        <v>482</v>
      </c>
      <c r="I1168" s="5">
        <v>216000</v>
      </c>
      <c r="J1168" s="61"/>
    </row>
    <row r="1169" spans="2:10">
      <c r="B1169" s="191"/>
      <c r="C1169" s="192" t="s">
        <v>596</v>
      </c>
      <c r="D1169" s="191"/>
      <c r="E1169" s="191"/>
      <c r="F1169" s="191"/>
      <c r="G1169" s="194"/>
      <c r="H1169" s="214" t="s">
        <v>444</v>
      </c>
      <c r="I1169" s="3">
        <f>SUBTOTAL(9,I1170:I1175)</f>
        <v>415459</v>
      </c>
      <c r="J1169" s="61"/>
    </row>
    <row r="1170" spans="2:10">
      <c r="B1170" s="191"/>
      <c r="C1170" s="192"/>
      <c r="D1170" s="194" t="s">
        <v>445</v>
      </c>
      <c r="E1170" s="191"/>
      <c r="F1170" s="191"/>
      <c r="G1170" s="191"/>
      <c r="H1170" s="193" t="s">
        <v>446</v>
      </c>
      <c r="I1170" s="3">
        <f>SUBTOTAL(9,I1172:I1175)</f>
        <v>415459</v>
      </c>
      <c r="J1170" s="61"/>
    </row>
    <row r="1171" spans="2:10">
      <c r="B1171" s="191"/>
      <c r="C1171" s="192"/>
      <c r="D1171" s="191"/>
      <c r="E1171" s="195" t="s">
        <v>447</v>
      </c>
      <c r="F1171" s="191"/>
      <c r="G1171" s="191"/>
      <c r="H1171" s="193" t="s">
        <v>448</v>
      </c>
      <c r="I1171" s="3">
        <f>SUBTOTAL(9,I1172:I1175)</f>
        <v>415459</v>
      </c>
      <c r="J1171" s="61"/>
    </row>
    <row r="1172" spans="2:10">
      <c r="B1172" s="219"/>
      <c r="C1172" s="246"/>
      <c r="D1172" s="219"/>
      <c r="E1172" s="247"/>
      <c r="F1172" s="213" t="s">
        <v>14</v>
      </c>
      <c r="G1172" s="226" t="s">
        <v>473</v>
      </c>
      <c r="H1172" s="248" t="s">
        <v>474</v>
      </c>
      <c r="I1172" s="4">
        <v>341532</v>
      </c>
      <c r="J1172" s="61"/>
    </row>
    <row r="1173" spans="2:10">
      <c r="B1173" s="196"/>
      <c r="D1173" s="196"/>
      <c r="F1173" s="199" t="s">
        <v>14</v>
      </c>
      <c r="G1173" s="226" t="s">
        <v>475</v>
      </c>
      <c r="H1173" s="200" t="s">
        <v>476</v>
      </c>
      <c r="I1173" s="5">
        <v>5992</v>
      </c>
      <c r="J1173" s="61"/>
    </row>
    <row r="1174" spans="2:10">
      <c r="B1174" s="196"/>
      <c r="D1174" s="196"/>
      <c r="F1174" s="199" t="s">
        <v>14</v>
      </c>
      <c r="G1174" s="226" t="s">
        <v>477</v>
      </c>
      <c r="H1174" s="200" t="s">
        <v>478</v>
      </c>
      <c r="I1174" s="5">
        <v>49935</v>
      </c>
      <c r="J1174" s="61"/>
    </row>
    <row r="1175" spans="2:10">
      <c r="B1175" s="220"/>
      <c r="C1175" s="239"/>
      <c r="D1175" s="220"/>
      <c r="E1175" s="240"/>
      <c r="F1175" s="222" t="s">
        <v>14</v>
      </c>
      <c r="G1175" s="223" t="s">
        <v>481</v>
      </c>
      <c r="H1175" s="236" t="s">
        <v>482</v>
      </c>
      <c r="I1175" s="6">
        <v>18000</v>
      </c>
      <c r="J1175" s="61"/>
    </row>
    <row r="1176" spans="2:10">
      <c r="F1176" s="225"/>
      <c r="G1176" s="225"/>
      <c r="H1176" s="207"/>
      <c r="J1176" s="61"/>
    </row>
    <row r="1177" spans="2:10">
      <c r="F1177" s="225"/>
      <c r="G1177" s="225"/>
      <c r="H1177" s="207"/>
      <c r="J1177" s="61"/>
    </row>
    <row r="1178" spans="2:10">
      <c r="B1178" s="228" t="str">
        <f>MID(H1178,7,7)</f>
        <v>2510118</v>
      </c>
      <c r="C1178" s="276"/>
      <c r="D1178" s="228"/>
      <c r="E1178" s="277"/>
      <c r="F1178" s="278"/>
      <c r="G1178" s="277"/>
      <c r="H1178" s="323" t="s">
        <v>1107</v>
      </c>
      <c r="I1178" s="10">
        <f>SUBTOTAL(9,I1179:I1285)</f>
        <v>73567652</v>
      </c>
      <c r="J1178" s="61"/>
    </row>
    <row r="1179" spans="2:10">
      <c r="B1179" s="192"/>
      <c r="C1179" s="268"/>
      <c r="D1179" s="192"/>
      <c r="E1179" s="269" t="str">
        <f>MID(H1179,5,7)</f>
        <v xml:space="preserve">  1.3.9</v>
      </c>
      <c r="F1179" s="275"/>
      <c r="G1179" s="269"/>
      <c r="H1179" s="241" t="s">
        <v>627</v>
      </c>
      <c r="I1179" s="3">
        <f>SUBTOTAL(9,I1182:I1206)</f>
        <v>1415353.04</v>
      </c>
      <c r="J1179" s="61"/>
    </row>
    <row r="1180" spans="2:10">
      <c r="B1180" s="192"/>
      <c r="C1180" s="268"/>
      <c r="D1180" s="192" t="str">
        <f>MID(H1180,7,7)</f>
        <v xml:space="preserve">I0029  </v>
      </c>
      <c r="E1180" s="269"/>
      <c r="F1180" s="267"/>
      <c r="G1180" s="269"/>
      <c r="H1180" s="241" t="s">
        <v>628</v>
      </c>
      <c r="I1180" s="3">
        <f>SUBTOTAL(9,I1182:I1206)</f>
        <v>1415353.04</v>
      </c>
      <c r="J1180" s="61"/>
    </row>
    <row r="1181" spans="2:10">
      <c r="B1181" s="280"/>
      <c r="C1181" s="192" t="str">
        <f>MID(H1181,5,12)</f>
        <v xml:space="preserve">  31111-0501</v>
      </c>
      <c r="D1181" s="281"/>
      <c r="E1181" s="272"/>
      <c r="F1181" s="191"/>
      <c r="G1181" s="272"/>
      <c r="H1181" s="273" t="s">
        <v>606</v>
      </c>
      <c r="I1181" s="3">
        <f>SUBTOTAL(9,I1182:I1183)</f>
        <v>50000</v>
      </c>
      <c r="J1181" s="61"/>
    </row>
    <row r="1182" spans="2:10">
      <c r="B1182" s="257"/>
      <c r="C1182" s="229"/>
      <c r="D1182" s="217"/>
      <c r="F1182" s="196" t="s">
        <v>64</v>
      </c>
      <c r="G1182" s="198" t="s">
        <v>825</v>
      </c>
      <c r="H1182" s="242" t="s">
        <v>632</v>
      </c>
      <c r="I1182" s="5">
        <v>25000</v>
      </c>
      <c r="J1182" s="61"/>
    </row>
    <row r="1183" spans="2:10">
      <c r="B1183" s="257"/>
      <c r="C1183" s="229"/>
      <c r="D1183" s="217"/>
      <c r="F1183" s="196" t="s">
        <v>64</v>
      </c>
      <c r="G1183" s="198" t="s">
        <v>826</v>
      </c>
      <c r="H1183" s="242" t="s">
        <v>629</v>
      </c>
      <c r="I1183" s="5">
        <v>25000</v>
      </c>
      <c r="J1183" s="61"/>
    </row>
    <row r="1184" spans="2:10">
      <c r="B1184" s="282"/>
      <c r="C1184" s="192" t="str">
        <f>MID(H1184,5,12)</f>
        <v xml:space="preserve">  31111-0703</v>
      </c>
      <c r="D1184" s="271"/>
      <c r="E1184" s="269"/>
      <c r="F1184" s="191"/>
      <c r="G1184" s="269"/>
      <c r="H1184" s="241" t="s">
        <v>599</v>
      </c>
      <c r="I1184" s="3">
        <f>SUBTOTAL(9,I1185:I1198)</f>
        <v>765353.04</v>
      </c>
      <c r="J1184" s="61"/>
    </row>
    <row r="1185" spans="2:10">
      <c r="B1185" s="257"/>
      <c r="C1185" s="229"/>
      <c r="D1185" s="217"/>
      <c r="F1185" s="199" t="s">
        <v>14</v>
      </c>
      <c r="G1185" s="198" t="s">
        <v>827</v>
      </c>
      <c r="H1185" s="242" t="s">
        <v>616</v>
      </c>
      <c r="I1185" s="5">
        <v>380419.26</v>
      </c>
      <c r="J1185" s="61"/>
    </row>
    <row r="1186" spans="2:10">
      <c r="B1186" s="257"/>
      <c r="C1186" s="229"/>
      <c r="D1186" s="217"/>
      <c r="F1186" s="199" t="s">
        <v>14</v>
      </c>
      <c r="G1186" s="198" t="s">
        <v>828</v>
      </c>
      <c r="H1186" s="242" t="s">
        <v>617</v>
      </c>
      <c r="I1186" s="5">
        <v>40000</v>
      </c>
      <c r="J1186" s="61"/>
    </row>
    <row r="1187" spans="2:10">
      <c r="B1187" s="257"/>
      <c r="C1187" s="229"/>
      <c r="D1187" s="217"/>
      <c r="F1187" s="199" t="s">
        <v>14</v>
      </c>
      <c r="G1187" s="198" t="s">
        <v>829</v>
      </c>
      <c r="H1187" s="242" t="s">
        <v>618</v>
      </c>
      <c r="I1187" s="5">
        <v>77000</v>
      </c>
      <c r="J1187" s="61"/>
    </row>
    <row r="1188" spans="2:10">
      <c r="B1188" s="257"/>
      <c r="C1188" s="229"/>
      <c r="D1188" s="217"/>
      <c r="F1188" s="199" t="s">
        <v>14</v>
      </c>
      <c r="G1188" s="198" t="s">
        <v>830</v>
      </c>
      <c r="H1188" s="242" t="s">
        <v>619</v>
      </c>
      <c r="I1188" s="5">
        <v>15000</v>
      </c>
      <c r="J1188" s="61"/>
    </row>
    <row r="1189" spans="2:10">
      <c r="B1189" s="257"/>
      <c r="C1189" s="229"/>
      <c r="D1189" s="217"/>
      <c r="F1189" s="199" t="s">
        <v>14</v>
      </c>
      <c r="G1189" s="198" t="s">
        <v>831</v>
      </c>
      <c r="H1189" s="242" t="s">
        <v>620</v>
      </c>
      <c r="I1189" s="5">
        <v>15000</v>
      </c>
      <c r="J1189" s="61"/>
    </row>
    <row r="1190" spans="2:10">
      <c r="B1190" s="257"/>
      <c r="C1190" s="229"/>
      <c r="D1190" s="217"/>
      <c r="F1190" s="199" t="s">
        <v>14</v>
      </c>
      <c r="G1190" s="198" t="s">
        <v>832</v>
      </c>
      <c r="H1190" s="242" t="s">
        <v>630</v>
      </c>
      <c r="I1190" s="5">
        <v>15000</v>
      </c>
      <c r="J1190" s="61"/>
    </row>
    <row r="1191" spans="2:10">
      <c r="B1191" s="257"/>
      <c r="C1191" s="229"/>
      <c r="D1191" s="217"/>
      <c r="F1191" s="199" t="s">
        <v>14</v>
      </c>
      <c r="G1191" s="198" t="s">
        <v>833</v>
      </c>
      <c r="H1191" s="242" t="s">
        <v>631</v>
      </c>
      <c r="I1191" s="5">
        <v>40000</v>
      </c>
      <c r="J1191" s="61"/>
    </row>
    <row r="1192" spans="2:10">
      <c r="B1192" s="257"/>
      <c r="C1192" s="229"/>
      <c r="D1192" s="217"/>
      <c r="F1192" s="199" t="s">
        <v>14</v>
      </c>
      <c r="G1192" s="198" t="s">
        <v>834</v>
      </c>
      <c r="H1192" s="242" t="s">
        <v>621</v>
      </c>
      <c r="I1192" s="5">
        <v>30000</v>
      </c>
      <c r="J1192" s="61"/>
    </row>
    <row r="1193" spans="2:10">
      <c r="B1193" s="257"/>
      <c r="C1193" s="229"/>
      <c r="D1193" s="217"/>
      <c r="F1193" s="199" t="s">
        <v>14</v>
      </c>
      <c r="G1193" s="198" t="s">
        <v>835</v>
      </c>
      <c r="H1193" s="242" t="s">
        <v>622</v>
      </c>
      <c r="I1193" s="5">
        <v>20000</v>
      </c>
      <c r="J1193" s="61"/>
    </row>
    <row r="1194" spans="2:10">
      <c r="B1194" s="257"/>
      <c r="C1194" s="229"/>
      <c r="D1194" s="217"/>
      <c r="F1194" s="199" t="s">
        <v>14</v>
      </c>
      <c r="G1194" s="198" t="s">
        <v>836</v>
      </c>
      <c r="H1194" s="242" t="s">
        <v>623</v>
      </c>
      <c r="I1194" s="5">
        <v>62933.78</v>
      </c>
      <c r="J1194" s="61"/>
    </row>
    <row r="1195" spans="2:10">
      <c r="B1195" s="257"/>
      <c r="C1195" s="229"/>
      <c r="D1195" s="217"/>
      <c r="F1195" s="199" t="s">
        <v>14</v>
      </c>
      <c r="G1195" s="198" t="s">
        <v>837</v>
      </c>
      <c r="H1195" s="242" t="s">
        <v>624</v>
      </c>
      <c r="I1195" s="5">
        <v>20000</v>
      </c>
      <c r="J1195" s="61"/>
    </row>
    <row r="1196" spans="2:10">
      <c r="B1196" s="257"/>
      <c r="C1196" s="229"/>
      <c r="D1196" s="217"/>
      <c r="F1196" s="196" t="s">
        <v>64</v>
      </c>
      <c r="G1196" s="198" t="s">
        <v>825</v>
      </c>
      <c r="H1196" s="242" t="s">
        <v>632</v>
      </c>
      <c r="I1196" s="5">
        <v>10000</v>
      </c>
      <c r="J1196" s="61"/>
    </row>
    <row r="1197" spans="2:10">
      <c r="B1197" s="257"/>
      <c r="C1197" s="229"/>
      <c r="D1197" s="217"/>
      <c r="F1197" s="196" t="s">
        <v>64</v>
      </c>
      <c r="G1197" s="198" t="s">
        <v>826</v>
      </c>
      <c r="H1197" s="242" t="s">
        <v>629</v>
      </c>
      <c r="I1197" s="5">
        <v>20000</v>
      </c>
      <c r="J1197" s="61"/>
    </row>
    <row r="1198" spans="2:10">
      <c r="B1198" s="257"/>
      <c r="C1198" s="229"/>
      <c r="D1198" s="217"/>
      <c r="F1198" s="196" t="s">
        <v>64</v>
      </c>
      <c r="G1198" s="198" t="s">
        <v>838</v>
      </c>
      <c r="H1198" s="242" t="s">
        <v>634</v>
      </c>
      <c r="I1198" s="5">
        <v>20000</v>
      </c>
      <c r="J1198" s="61"/>
    </row>
    <row r="1199" spans="2:10">
      <c r="B1199" s="282"/>
      <c r="C1199" s="192" t="str">
        <f>MID(H1199,5,12)</f>
        <v xml:space="preserve">  31111-0901</v>
      </c>
      <c r="D1199" s="271"/>
      <c r="E1199" s="191"/>
      <c r="F1199" s="191"/>
      <c r="G1199" s="191"/>
      <c r="H1199" s="241" t="s">
        <v>635</v>
      </c>
      <c r="I1199" s="3">
        <f>SUBTOTAL(9,I1200)</f>
        <v>25000</v>
      </c>
      <c r="J1199" s="61"/>
    </row>
    <row r="1200" spans="2:10">
      <c r="B1200" s="257"/>
      <c r="C1200" s="229"/>
      <c r="D1200" s="217"/>
      <c r="F1200" s="196" t="s">
        <v>64</v>
      </c>
      <c r="G1200" s="198" t="s">
        <v>826</v>
      </c>
      <c r="H1200" s="242" t="s">
        <v>629</v>
      </c>
      <c r="I1200" s="5">
        <v>25000</v>
      </c>
      <c r="J1200" s="61"/>
    </row>
    <row r="1201" spans="2:10">
      <c r="B1201" s="192"/>
      <c r="C1201" s="192" t="str">
        <f>MID(H1201,5,12)</f>
        <v xml:space="preserve">  31111-1301</v>
      </c>
      <c r="D1201" s="192"/>
      <c r="E1201" s="191"/>
      <c r="F1201" s="191"/>
      <c r="G1201" s="269"/>
      <c r="H1201" s="241" t="s">
        <v>636</v>
      </c>
      <c r="I1201" s="3">
        <f>SUBTOTAL(9,I1202)</f>
        <v>25000</v>
      </c>
      <c r="J1201" s="61"/>
    </row>
    <row r="1202" spans="2:10">
      <c r="B1202" s="257"/>
      <c r="C1202" s="229"/>
      <c r="D1202" s="217"/>
      <c r="F1202" s="196" t="s">
        <v>64</v>
      </c>
      <c r="G1202" s="198" t="s">
        <v>826</v>
      </c>
      <c r="H1202" s="242" t="s">
        <v>629</v>
      </c>
      <c r="I1202" s="5">
        <v>25000</v>
      </c>
      <c r="J1202" s="61"/>
    </row>
    <row r="1203" spans="2:10">
      <c r="B1203" s="192"/>
      <c r="C1203" s="192" t="str">
        <f>MID(H1203,5,12)</f>
        <v xml:space="preserve">  31111-2101</v>
      </c>
      <c r="D1203" s="192"/>
      <c r="E1203" s="191"/>
      <c r="F1203" s="191"/>
      <c r="G1203" s="269"/>
      <c r="H1203" s="241" t="s">
        <v>638</v>
      </c>
      <c r="I1203" s="3">
        <f>SUBTOTAL(9,I1204:I1206)</f>
        <v>550000</v>
      </c>
      <c r="J1203" s="61"/>
    </row>
    <row r="1204" spans="2:10">
      <c r="B1204" s="257"/>
      <c r="C1204" s="229"/>
      <c r="D1204" s="217"/>
      <c r="F1204" s="199"/>
      <c r="G1204" s="198" t="s">
        <v>839</v>
      </c>
      <c r="H1204" s="242" t="s">
        <v>637</v>
      </c>
      <c r="I1204" s="5">
        <v>500000</v>
      </c>
      <c r="J1204" s="61"/>
    </row>
    <row r="1205" spans="2:10">
      <c r="B1205" s="257"/>
      <c r="C1205" s="229"/>
      <c r="D1205" s="217"/>
      <c r="F1205" s="196" t="s">
        <v>64</v>
      </c>
      <c r="G1205" s="198" t="s">
        <v>825</v>
      </c>
      <c r="H1205" s="242" t="s">
        <v>632</v>
      </c>
      <c r="I1205" s="5">
        <v>25000</v>
      </c>
      <c r="J1205" s="61"/>
    </row>
    <row r="1206" spans="2:10">
      <c r="B1206" s="257"/>
      <c r="C1206" s="229"/>
      <c r="D1206" s="217"/>
      <c r="F1206" s="196" t="s">
        <v>64</v>
      </c>
      <c r="G1206" s="198" t="s">
        <v>826</v>
      </c>
      <c r="H1206" s="242" t="s">
        <v>629</v>
      </c>
      <c r="I1206" s="5">
        <v>25000</v>
      </c>
      <c r="J1206" s="61"/>
    </row>
    <row r="1207" spans="2:10">
      <c r="B1207" s="192"/>
      <c r="C1207" s="192"/>
      <c r="D1207" s="192"/>
      <c r="E1207" s="269" t="str">
        <f>MID(H1207,5,7)</f>
        <v xml:space="preserve">  1.5.1</v>
      </c>
      <c r="F1207" s="191"/>
      <c r="G1207" s="191"/>
      <c r="H1207" s="241" t="s">
        <v>604</v>
      </c>
      <c r="I1207" s="3">
        <f>SUBTOTAL(9,I1210)</f>
        <v>10000</v>
      </c>
      <c r="J1207" s="61"/>
    </row>
    <row r="1208" spans="2:10">
      <c r="B1208" s="192"/>
      <c r="C1208" s="192"/>
      <c r="D1208" s="192" t="str">
        <f>MID(H1208,7,7)</f>
        <v xml:space="preserve">I0008  </v>
      </c>
      <c r="E1208" s="191"/>
      <c r="F1208" s="191"/>
      <c r="G1208" s="191"/>
      <c r="H1208" s="241" t="s">
        <v>605</v>
      </c>
      <c r="I1208" s="3">
        <f>SUBTOTAL(9,I1210)</f>
        <v>10000</v>
      </c>
      <c r="J1208" s="61"/>
    </row>
    <row r="1209" spans="2:10">
      <c r="B1209" s="192"/>
      <c r="C1209" s="192" t="str">
        <f>MID(H1209,5,12)</f>
        <v xml:space="preserve">  31111-0501</v>
      </c>
      <c r="D1209" s="192"/>
      <c r="E1209" s="191"/>
      <c r="F1209" s="191"/>
      <c r="G1209" s="191"/>
      <c r="H1209" s="273" t="s">
        <v>606</v>
      </c>
      <c r="I1209" s="3">
        <f>SUBTOTAL(9,I1210)</f>
        <v>10000</v>
      </c>
      <c r="J1209" s="61"/>
    </row>
    <row r="1210" spans="2:10">
      <c r="B1210" s="257"/>
      <c r="C1210" s="229"/>
      <c r="D1210" s="217"/>
      <c r="F1210" s="199" t="s">
        <v>14</v>
      </c>
      <c r="G1210" s="198" t="s">
        <v>840</v>
      </c>
      <c r="H1210" s="242" t="s">
        <v>607</v>
      </c>
      <c r="I1210" s="5">
        <v>10000</v>
      </c>
      <c r="J1210" s="61"/>
    </row>
    <row r="1211" spans="2:10">
      <c r="B1211" s="192"/>
      <c r="C1211" s="192"/>
      <c r="D1211" s="192"/>
      <c r="E1211" s="269" t="str">
        <f>MID(H1211,5,7)</f>
        <v xml:space="preserve">  2.1.3</v>
      </c>
      <c r="F1211" s="191"/>
      <c r="G1211" s="269"/>
      <c r="H1211" s="241" t="s">
        <v>517</v>
      </c>
      <c r="I1211" s="3">
        <f>SUBTOTAL(9,I1214:I1223)</f>
        <v>17099721.629999999</v>
      </c>
      <c r="J1211" s="61"/>
    </row>
    <row r="1212" spans="2:10">
      <c r="B1212" s="192"/>
      <c r="C1212" s="192"/>
      <c r="D1212" s="192" t="str">
        <f>MID(H1212,7,7)</f>
        <v xml:space="preserve">I0113  </v>
      </c>
      <c r="E1212" s="191"/>
      <c r="F1212" s="191"/>
      <c r="G1212" s="269"/>
      <c r="H1212" s="241" t="s">
        <v>598</v>
      </c>
      <c r="I1212" s="3">
        <f>SUBTOTAL(9,I1214)</f>
        <v>7361072.46</v>
      </c>
      <c r="J1212" s="61"/>
    </row>
    <row r="1213" spans="2:10">
      <c r="B1213" s="192"/>
      <c r="C1213" s="192" t="str">
        <f>MID(H1213,5,12)</f>
        <v xml:space="preserve">  31111-0703</v>
      </c>
      <c r="D1213" s="192"/>
      <c r="E1213" s="191"/>
      <c r="F1213" s="191"/>
      <c r="G1213" s="272"/>
      <c r="H1213" s="273" t="s">
        <v>599</v>
      </c>
      <c r="I1213" s="3">
        <f>SUBTOTAL(9,I1214)</f>
        <v>7361072.46</v>
      </c>
      <c r="J1213" s="61"/>
    </row>
    <row r="1214" spans="2:10">
      <c r="B1214" s="257"/>
      <c r="C1214" s="229"/>
      <c r="D1214" s="217"/>
      <c r="F1214" s="196" t="s">
        <v>64</v>
      </c>
      <c r="G1214" s="198" t="s">
        <v>841</v>
      </c>
      <c r="H1214" s="242" t="s">
        <v>518</v>
      </c>
      <c r="I1214" s="5">
        <v>7361072.46</v>
      </c>
      <c r="J1214" s="61"/>
    </row>
    <row r="1215" spans="2:10">
      <c r="B1215" s="192"/>
      <c r="C1215" s="192"/>
      <c r="D1215" s="192" t="str">
        <f>MID(H1215,7,7)</f>
        <v xml:space="preserve">S0134  </v>
      </c>
      <c r="E1215" s="191"/>
      <c r="F1215" s="191"/>
      <c r="G1215" s="269"/>
      <c r="H1215" s="241" t="s">
        <v>614</v>
      </c>
      <c r="I1215" s="3">
        <f>SUBTOTAL(9,I1217)</f>
        <v>3555183.17</v>
      </c>
      <c r="J1215" s="61"/>
    </row>
    <row r="1216" spans="2:10">
      <c r="B1216" s="192"/>
      <c r="C1216" s="192" t="str">
        <f>MID(H1216,5,12)</f>
        <v xml:space="preserve">  31111-0703</v>
      </c>
      <c r="D1216" s="192"/>
      <c r="E1216" s="191"/>
      <c r="F1216" s="191"/>
      <c r="G1216" s="272"/>
      <c r="H1216" s="273" t="s">
        <v>599</v>
      </c>
      <c r="I1216" s="3">
        <f>SUBTOTAL(9,I1217)</f>
        <v>3555183.17</v>
      </c>
      <c r="J1216" s="61"/>
    </row>
    <row r="1217" spans="2:10">
      <c r="B1217" s="257"/>
      <c r="C1217" s="229"/>
      <c r="D1217" s="217"/>
      <c r="F1217" s="196" t="s">
        <v>64</v>
      </c>
      <c r="G1217" s="198" t="s">
        <v>841</v>
      </c>
      <c r="H1217" s="242" t="s">
        <v>518</v>
      </c>
      <c r="I1217" s="5">
        <v>3555183.17</v>
      </c>
      <c r="J1217" s="61"/>
    </row>
    <row r="1218" spans="2:10">
      <c r="B1218" s="192"/>
      <c r="C1218" s="192"/>
      <c r="D1218" s="192" t="str">
        <f>MID(H1218,7,7)</f>
        <v xml:space="preserve">S0135  </v>
      </c>
      <c r="E1218" s="191"/>
      <c r="F1218" s="191"/>
      <c r="G1218" s="269"/>
      <c r="H1218" s="241" t="s">
        <v>615</v>
      </c>
      <c r="I1218" s="3">
        <f>SUBTOTAL(9,I1220)</f>
        <v>1900000</v>
      </c>
      <c r="J1218" s="61"/>
    </row>
    <row r="1219" spans="2:10">
      <c r="B1219" s="192"/>
      <c r="C1219" s="192" t="str">
        <f>MID(H1219,5,12)</f>
        <v xml:space="preserve">  31111-0703</v>
      </c>
      <c r="D1219" s="192"/>
      <c r="E1219" s="191"/>
      <c r="F1219" s="191"/>
      <c r="G1219" s="272"/>
      <c r="H1219" s="273" t="s">
        <v>599</v>
      </c>
      <c r="I1219" s="3">
        <f>SUBTOTAL(9,I1220)</f>
        <v>1900000</v>
      </c>
      <c r="J1219" s="61"/>
    </row>
    <row r="1220" spans="2:10">
      <c r="B1220" s="257"/>
      <c r="C1220" s="229"/>
      <c r="D1220" s="217"/>
      <c r="F1220" s="196" t="s">
        <v>64</v>
      </c>
      <c r="G1220" s="198" t="s">
        <v>841</v>
      </c>
      <c r="H1220" s="242" t="s">
        <v>518</v>
      </c>
      <c r="I1220" s="5">
        <v>1900000</v>
      </c>
      <c r="J1220" s="61"/>
    </row>
    <row r="1221" spans="2:10">
      <c r="B1221" s="282"/>
      <c r="C1221" s="192"/>
      <c r="D1221" s="192" t="str">
        <f>MID(H1221,7,7)</f>
        <v xml:space="preserve">S0173  </v>
      </c>
      <c r="E1221" s="269"/>
      <c r="F1221" s="191"/>
      <c r="G1221" s="270"/>
      <c r="H1221" s="241" t="s">
        <v>644</v>
      </c>
      <c r="I1221" s="3">
        <f>SUBTOTAL(9,I1223)</f>
        <v>4283466</v>
      </c>
      <c r="J1221" s="61"/>
    </row>
    <row r="1222" spans="2:10">
      <c r="B1222" s="282"/>
      <c r="C1222" s="192" t="str">
        <f>MID(H1222,5,12)</f>
        <v xml:space="preserve">  31111-0703</v>
      </c>
      <c r="D1222" s="271"/>
      <c r="E1222" s="269"/>
      <c r="F1222" s="191"/>
      <c r="G1222" s="270"/>
      <c r="H1222" s="273" t="s">
        <v>599</v>
      </c>
      <c r="I1222" s="3">
        <f>SUBTOTAL(9,I1223)</f>
        <v>4283466</v>
      </c>
      <c r="J1222" s="61"/>
    </row>
    <row r="1223" spans="2:10">
      <c r="B1223" s="257"/>
      <c r="C1223" s="229"/>
      <c r="D1223" s="217"/>
      <c r="F1223" s="196" t="s">
        <v>64</v>
      </c>
      <c r="G1223" s="198" t="s">
        <v>841</v>
      </c>
      <c r="H1223" s="242" t="s">
        <v>518</v>
      </c>
      <c r="I1223" s="5">
        <v>4283466</v>
      </c>
      <c r="J1223" s="61"/>
    </row>
    <row r="1224" spans="2:10">
      <c r="B1224" s="282"/>
      <c r="C1224" s="192"/>
      <c r="D1224" s="271"/>
      <c r="E1224" s="269" t="str">
        <f>MID(H1224,5,7)</f>
        <v xml:space="preserve">  2.2.1</v>
      </c>
      <c r="F1224" s="191"/>
      <c r="G1224" s="270"/>
      <c r="H1224" s="241" t="s">
        <v>608</v>
      </c>
      <c r="I1224" s="3">
        <f>SUBTOTAL(9,I1227:I1244)</f>
        <v>13311978.550000001</v>
      </c>
      <c r="J1224" s="61"/>
    </row>
    <row r="1225" spans="2:10">
      <c r="B1225" s="282"/>
      <c r="C1225" s="192"/>
      <c r="D1225" s="192" t="str">
        <f>MID(H1225,7,7)</f>
        <v xml:space="preserve">I0009  </v>
      </c>
      <c r="E1225" s="269"/>
      <c r="F1225" s="191"/>
      <c r="G1225" s="270"/>
      <c r="H1225" s="241" t="s">
        <v>610</v>
      </c>
      <c r="I1225" s="3">
        <f>SUBTOTAL(9,I1227)</f>
        <v>2790000</v>
      </c>
      <c r="J1225" s="61"/>
    </row>
    <row r="1226" spans="2:10">
      <c r="B1226" s="282"/>
      <c r="C1226" s="192" t="str">
        <f>MID(H1226,5,12)</f>
        <v xml:space="preserve">  31111-0703</v>
      </c>
      <c r="D1226" s="271"/>
      <c r="E1226" s="269"/>
      <c r="F1226" s="191"/>
      <c r="G1226" s="270"/>
      <c r="H1226" s="273" t="s">
        <v>599</v>
      </c>
      <c r="I1226" s="3">
        <f>SUBTOTAL(9,I1227)</f>
        <v>2790000</v>
      </c>
      <c r="J1226" s="61"/>
    </row>
    <row r="1227" spans="2:10">
      <c r="B1227" s="257"/>
      <c r="C1227" s="229"/>
      <c r="D1227" s="217"/>
      <c r="F1227" s="196" t="s">
        <v>64</v>
      </c>
      <c r="G1227" s="198" t="s">
        <v>841</v>
      </c>
      <c r="H1227" s="242" t="s">
        <v>518</v>
      </c>
      <c r="I1227" s="5">
        <v>2790000</v>
      </c>
      <c r="J1227" s="61"/>
    </row>
    <row r="1228" spans="2:10">
      <c r="B1228" s="282"/>
      <c r="C1228" s="192"/>
      <c r="D1228" s="192" t="str">
        <f>MID(H1228,7,7)</f>
        <v xml:space="preserve">I0115  </v>
      </c>
      <c r="E1228" s="269"/>
      <c r="F1228" s="194"/>
      <c r="G1228" s="270"/>
      <c r="H1228" s="241" t="s">
        <v>609</v>
      </c>
      <c r="I1228" s="3">
        <f>SUBTOTAL(9,I1230:I1241)</f>
        <v>4757896.32</v>
      </c>
      <c r="J1228" s="61"/>
    </row>
    <row r="1229" spans="2:10">
      <c r="B1229" s="282"/>
      <c r="C1229" s="192" t="str">
        <f>MID(H1229,5,12)</f>
        <v xml:space="preserve">  31111-0703</v>
      </c>
      <c r="D1229" s="271"/>
      <c r="E1229" s="269"/>
      <c r="F1229" s="194"/>
      <c r="G1229" s="270"/>
      <c r="H1229" s="273" t="s">
        <v>599</v>
      </c>
      <c r="I1229" s="3">
        <f>SUBTOTAL(9,I1230:I1241)</f>
        <v>4757896.32</v>
      </c>
      <c r="J1229" s="61"/>
    </row>
    <row r="1230" spans="2:10">
      <c r="B1230" s="257"/>
      <c r="C1230" s="229"/>
      <c r="D1230" s="217"/>
      <c r="F1230" s="199" t="s">
        <v>14</v>
      </c>
      <c r="G1230" s="198" t="s">
        <v>827</v>
      </c>
      <c r="H1230" s="242" t="s">
        <v>616</v>
      </c>
      <c r="I1230" s="5">
        <v>100000</v>
      </c>
      <c r="J1230" s="61"/>
    </row>
    <row r="1231" spans="2:10">
      <c r="B1231" s="257"/>
      <c r="C1231" s="229"/>
      <c r="D1231" s="217"/>
      <c r="F1231" s="199" t="s">
        <v>14</v>
      </c>
      <c r="G1231" s="198" t="s">
        <v>828</v>
      </c>
      <c r="H1231" s="242" t="s">
        <v>617</v>
      </c>
      <c r="I1231" s="5">
        <v>50000</v>
      </c>
      <c r="J1231" s="61"/>
    </row>
    <row r="1232" spans="2:10">
      <c r="B1232" s="257"/>
      <c r="C1232" s="229"/>
      <c r="D1232" s="217"/>
      <c r="F1232" s="199" t="s">
        <v>14</v>
      </c>
      <c r="G1232" s="198" t="s">
        <v>829</v>
      </c>
      <c r="H1232" s="242" t="s">
        <v>618</v>
      </c>
      <c r="I1232" s="5">
        <v>50000</v>
      </c>
      <c r="J1232" s="61"/>
    </row>
    <row r="1233" spans="2:10">
      <c r="B1233" s="257"/>
      <c r="C1233" s="229"/>
      <c r="D1233" s="217"/>
      <c r="F1233" s="199" t="s">
        <v>14</v>
      </c>
      <c r="G1233" s="198" t="s">
        <v>830</v>
      </c>
      <c r="H1233" s="242" t="s">
        <v>619</v>
      </c>
      <c r="I1233" s="5">
        <v>15000</v>
      </c>
      <c r="J1233" s="61"/>
    </row>
    <row r="1234" spans="2:10">
      <c r="B1234" s="257"/>
      <c r="C1234" s="229"/>
      <c r="D1234" s="197"/>
      <c r="E1234" s="196"/>
      <c r="F1234" s="199" t="s">
        <v>14</v>
      </c>
      <c r="G1234" s="198" t="s">
        <v>831</v>
      </c>
      <c r="H1234" s="242" t="s">
        <v>620</v>
      </c>
      <c r="I1234" s="5">
        <v>5000</v>
      </c>
      <c r="J1234" s="61"/>
    </row>
    <row r="1235" spans="2:10">
      <c r="B1235" s="257"/>
      <c r="C1235" s="229"/>
      <c r="D1235" s="197"/>
      <c r="E1235" s="196"/>
      <c r="F1235" s="199" t="s">
        <v>14</v>
      </c>
      <c r="G1235" s="198" t="s">
        <v>834</v>
      </c>
      <c r="H1235" s="242" t="s">
        <v>621</v>
      </c>
      <c r="I1235" s="5">
        <v>15000</v>
      </c>
      <c r="J1235" s="61"/>
    </row>
    <row r="1236" spans="2:10">
      <c r="B1236" s="257"/>
      <c r="C1236" s="229"/>
      <c r="D1236" s="197"/>
      <c r="E1236" s="196"/>
      <c r="F1236" s="199" t="s">
        <v>14</v>
      </c>
      <c r="G1236" s="198" t="s">
        <v>835</v>
      </c>
      <c r="H1236" s="242" t="s">
        <v>622</v>
      </c>
      <c r="I1236" s="5">
        <v>25000</v>
      </c>
      <c r="J1236" s="61"/>
    </row>
    <row r="1237" spans="2:10">
      <c r="B1237" s="257"/>
      <c r="C1237" s="229"/>
      <c r="D1237" s="197"/>
      <c r="E1237" s="196"/>
      <c r="F1237" s="199" t="s">
        <v>14</v>
      </c>
      <c r="G1237" s="198" t="s">
        <v>836</v>
      </c>
      <c r="H1237" s="242" t="s">
        <v>623</v>
      </c>
      <c r="I1237" s="5">
        <v>5000</v>
      </c>
      <c r="J1237" s="61"/>
    </row>
    <row r="1238" spans="2:10">
      <c r="B1238" s="257"/>
      <c r="C1238" s="229"/>
      <c r="D1238" s="197"/>
      <c r="E1238" s="196"/>
      <c r="F1238" s="199" t="s">
        <v>14</v>
      </c>
      <c r="G1238" s="198" t="s">
        <v>837</v>
      </c>
      <c r="H1238" s="242" t="s">
        <v>624</v>
      </c>
      <c r="I1238" s="5">
        <v>5000</v>
      </c>
      <c r="J1238" s="61"/>
    </row>
    <row r="1239" spans="2:10">
      <c r="B1239" s="257"/>
      <c r="C1239" s="229"/>
      <c r="D1239" s="197"/>
      <c r="E1239" s="196"/>
      <c r="F1239" s="199" t="s">
        <v>14</v>
      </c>
      <c r="G1239" s="198" t="s">
        <v>842</v>
      </c>
      <c r="H1239" s="242" t="s">
        <v>625</v>
      </c>
      <c r="I1239" s="5">
        <v>5000</v>
      </c>
      <c r="J1239" s="61"/>
    </row>
    <row r="1240" spans="2:10">
      <c r="B1240" s="257"/>
      <c r="C1240" s="229"/>
      <c r="D1240" s="197"/>
      <c r="E1240" s="196"/>
      <c r="F1240" s="199" t="s">
        <v>14</v>
      </c>
      <c r="G1240" s="198" t="s">
        <v>843</v>
      </c>
      <c r="H1240" s="242" t="s">
        <v>626</v>
      </c>
      <c r="I1240" s="5">
        <v>5000</v>
      </c>
      <c r="J1240" s="61"/>
    </row>
    <row r="1241" spans="2:10">
      <c r="B1241" s="257"/>
      <c r="C1241" s="229"/>
      <c r="D1241" s="197"/>
      <c r="E1241" s="220"/>
      <c r="F1241" s="196" t="s">
        <v>64</v>
      </c>
      <c r="G1241" s="198" t="s">
        <v>841</v>
      </c>
      <c r="H1241" s="242" t="s">
        <v>518</v>
      </c>
      <c r="I1241" s="5">
        <v>4477896.32</v>
      </c>
      <c r="J1241" s="61"/>
    </row>
    <row r="1242" spans="2:10">
      <c r="B1242" s="282"/>
      <c r="C1242" s="192"/>
      <c r="D1242" s="192" t="str">
        <f>MID(H1242,7,7)</f>
        <v xml:space="preserve">S0151  </v>
      </c>
      <c r="E1242" s="279"/>
      <c r="F1242" s="191"/>
      <c r="G1242" s="270"/>
      <c r="H1242" s="241" t="s">
        <v>639</v>
      </c>
      <c r="I1242" s="3">
        <f>SUBTOTAL(9,I1244)</f>
        <v>5764082.2300000004</v>
      </c>
      <c r="J1242" s="61"/>
    </row>
    <row r="1243" spans="2:10">
      <c r="B1243" s="282"/>
      <c r="C1243" s="192" t="str">
        <f>MID(H1243,5,12)</f>
        <v xml:space="preserve">  31111-0703</v>
      </c>
      <c r="D1243" s="271"/>
      <c r="E1243" s="279"/>
      <c r="F1243" s="194"/>
      <c r="G1243" s="270"/>
      <c r="H1243" s="241" t="s">
        <v>599</v>
      </c>
      <c r="I1243" s="3">
        <f>SUBTOTAL(9,I1244)</f>
        <v>5764082.2300000004</v>
      </c>
      <c r="J1243" s="61"/>
    </row>
    <row r="1244" spans="2:10">
      <c r="B1244" s="257"/>
      <c r="C1244" s="229"/>
      <c r="D1244" s="197"/>
      <c r="F1244" s="196" t="s">
        <v>64</v>
      </c>
      <c r="G1244" s="198" t="s">
        <v>841</v>
      </c>
      <c r="H1244" s="242" t="s">
        <v>518</v>
      </c>
      <c r="I1244" s="5">
        <v>5764082.2300000004</v>
      </c>
      <c r="J1244" s="61"/>
    </row>
    <row r="1245" spans="2:10">
      <c r="B1245" s="282"/>
      <c r="C1245" s="192"/>
      <c r="D1245" s="271"/>
      <c r="E1245" s="269" t="str">
        <f>MID(H1245,5,7)</f>
        <v xml:space="preserve">  2.2.3</v>
      </c>
      <c r="F1245" s="194"/>
      <c r="G1245" s="270"/>
      <c r="H1245" s="241" t="s">
        <v>600</v>
      </c>
      <c r="I1245" s="3">
        <f>SUBTOTAL(9,I1248:I1251)</f>
        <v>19025793.07</v>
      </c>
      <c r="J1245" s="61"/>
    </row>
    <row r="1246" spans="2:10">
      <c r="B1246" s="282"/>
      <c r="C1246" s="192"/>
      <c r="D1246" s="192" t="str">
        <f>MID(H1246,7,7)</f>
        <v xml:space="preserve">I0007  </v>
      </c>
      <c r="E1246" s="279"/>
      <c r="F1246" s="194"/>
      <c r="G1246" s="270"/>
      <c r="H1246" s="241" t="s">
        <v>601</v>
      </c>
      <c r="I1246" s="3">
        <f>SUBTOTAL(9,I1248)</f>
        <v>9178122.2899999991</v>
      </c>
      <c r="J1246" s="61"/>
    </row>
    <row r="1247" spans="2:10">
      <c r="B1247" s="282"/>
      <c r="C1247" s="192" t="str">
        <f>MID(H1247,5,12)</f>
        <v xml:space="preserve">  31111-0703</v>
      </c>
      <c r="D1247" s="271"/>
      <c r="E1247" s="279"/>
      <c r="F1247" s="191"/>
      <c r="G1247" s="270"/>
      <c r="H1247" s="273" t="s">
        <v>599</v>
      </c>
      <c r="I1247" s="3">
        <f>SUBTOTAL(9,I1248)</f>
        <v>9178122.2899999991</v>
      </c>
      <c r="J1247" s="61"/>
    </row>
    <row r="1248" spans="2:10">
      <c r="B1248" s="257"/>
      <c r="C1248" s="229"/>
      <c r="D1248" s="197"/>
      <c r="F1248" s="196" t="s">
        <v>64</v>
      </c>
      <c r="G1248" s="198" t="s">
        <v>841</v>
      </c>
      <c r="H1248" s="242" t="s">
        <v>518</v>
      </c>
      <c r="I1248" s="5">
        <v>9178122.2899999991</v>
      </c>
      <c r="J1248" s="61"/>
    </row>
    <row r="1249" spans="2:10">
      <c r="B1249" s="282"/>
      <c r="C1249" s="192"/>
      <c r="D1249" s="192" t="str">
        <f>MID(H1249,7,7)</f>
        <v xml:space="preserve">S0172  </v>
      </c>
      <c r="E1249" s="279"/>
      <c r="F1249" s="191"/>
      <c r="G1249" s="270"/>
      <c r="H1249" s="241" t="s">
        <v>645</v>
      </c>
      <c r="I1249" s="3">
        <f>SUBTOTAL(9,I1251)</f>
        <v>9847670.7799999993</v>
      </c>
      <c r="J1249" s="61"/>
    </row>
    <row r="1250" spans="2:10">
      <c r="B1250" s="282"/>
      <c r="C1250" s="192" t="str">
        <f>MID(H1250,5,12)</f>
        <v xml:space="preserve">  31111-0703</v>
      </c>
      <c r="D1250" s="271"/>
      <c r="E1250" s="279"/>
      <c r="F1250" s="191"/>
      <c r="G1250" s="270"/>
      <c r="H1250" s="241" t="s">
        <v>599</v>
      </c>
      <c r="I1250" s="3">
        <f>SUBTOTAL(9,I1251)</f>
        <v>9847670.7799999993</v>
      </c>
      <c r="J1250" s="61"/>
    </row>
    <row r="1251" spans="2:10">
      <c r="B1251" s="257"/>
      <c r="C1251" s="229"/>
      <c r="D1251" s="197"/>
      <c r="F1251" s="196" t="s">
        <v>64</v>
      </c>
      <c r="G1251" s="198" t="s">
        <v>841</v>
      </c>
      <c r="H1251" s="242" t="s">
        <v>518</v>
      </c>
      <c r="I1251" s="5">
        <v>9847670.7799999993</v>
      </c>
      <c r="J1251" s="61"/>
    </row>
    <row r="1252" spans="2:10">
      <c r="B1252" s="282"/>
      <c r="C1252" s="192"/>
      <c r="D1252" s="271"/>
      <c r="E1252" s="269" t="str">
        <f>MID(H1252,5,7)</f>
        <v xml:space="preserve">  2.2.4</v>
      </c>
      <c r="F1252" s="191"/>
      <c r="G1252" s="270"/>
      <c r="H1252" s="241" t="s">
        <v>602</v>
      </c>
      <c r="I1252" s="3">
        <f>SUBTOTAL(9,I1255:I1258)</f>
        <v>7963276.1500000004</v>
      </c>
      <c r="J1252" s="61"/>
    </row>
    <row r="1253" spans="2:10">
      <c r="B1253" s="282"/>
      <c r="C1253" s="192"/>
      <c r="D1253" s="192" t="str">
        <f>MID(H1253,7,7)</f>
        <v xml:space="preserve">I0118  </v>
      </c>
      <c r="E1253" s="279"/>
      <c r="F1253" s="191"/>
      <c r="G1253" s="270"/>
      <c r="H1253" s="241" t="s">
        <v>603</v>
      </c>
      <c r="I1253" s="3">
        <f>SUBTOTAL(9,I1255)</f>
        <v>3296199.15</v>
      </c>
      <c r="J1253" s="61"/>
    </row>
    <row r="1254" spans="2:10">
      <c r="B1254" s="282"/>
      <c r="C1254" s="192" t="str">
        <f>MID(H1254,5,12)</f>
        <v xml:space="preserve">  31111-0703</v>
      </c>
      <c r="D1254" s="271"/>
      <c r="E1254" s="279"/>
      <c r="F1254" s="191"/>
      <c r="G1254" s="270"/>
      <c r="H1254" s="273" t="s">
        <v>599</v>
      </c>
      <c r="I1254" s="3">
        <f>SUBTOTAL(9,I1255)</f>
        <v>3296199.15</v>
      </c>
      <c r="J1254" s="61"/>
    </row>
    <row r="1255" spans="2:10">
      <c r="B1255" s="257"/>
      <c r="C1255" s="229"/>
      <c r="D1255" s="197"/>
      <c r="F1255" s="196" t="s">
        <v>64</v>
      </c>
      <c r="G1255" s="198" t="s">
        <v>841</v>
      </c>
      <c r="H1255" s="242" t="s">
        <v>518</v>
      </c>
      <c r="I1255" s="5">
        <v>3296199.15</v>
      </c>
      <c r="J1255" s="61"/>
    </row>
    <row r="1256" spans="2:10">
      <c r="B1256" s="282"/>
      <c r="C1256" s="192"/>
      <c r="D1256" s="192" t="str">
        <f>MID(H1256,7,7)</f>
        <v xml:space="preserve">S0175  </v>
      </c>
      <c r="E1256" s="279"/>
      <c r="F1256" s="191"/>
      <c r="G1256" s="270"/>
      <c r="H1256" s="241" t="s">
        <v>646</v>
      </c>
      <c r="I1256" s="3">
        <f>SUBTOTAL(9,I1258)</f>
        <v>4667077</v>
      </c>
      <c r="J1256" s="61"/>
    </row>
    <row r="1257" spans="2:10">
      <c r="B1257" s="282"/>
      <c r="C1257" s="192" t="str">
        <f>MID(H1257,5,12)</f>
        <v xml:space="preserve">  31111-0703</v>
      </c>
      <c r="D1257" s="271"/>
      <c r="E1257" s="279"/>
      <c r="F1257" s="191"/>
      <c r="G1257" s="270"/>
      <c r="H1257" s="273" t="s">
        <v>599</v>
      </c>
      <c r="I1257" s="3">
        <f>SUBTOTAL(9,I1258)</f>
        <v>4667077</v>
      </c>
      <c r="J1257" s="61"/>
    </row>
    <row r="1258" spans="2:10">
      <c r="B1258" s="257"/>
      <c r="C1258" s="229"/>
      <c r="D1258" s="197"/>
      <c r="F1258" s="196" t="s">
        <v>64</v>
      </c>
      <c r="G1258" s="198" t="s">
        <v>841</v>
      </c>
      <c r="H1258" s="242" t="s">
        <v>518</v>
      </c>
      <c r="I1258" s="5">
        <v>4667077</v>
      </c>
      <c r="J1258" s="61"/>
    </row>
    <row r="1259" spans="2:10">
      <c r="B1259" s="282"/>
      <c r="C1259" s="192"/>
      <c r="D1259" s="271"/>
      <c r="E1259" s="269" t="str">
        <f>MID(H1259,5,7)</f>
        <v xml:space="preserve">  2.2.5</v>
      </c>
      <c r="F1259" s="191"/>
      <c r="G1259" s="270"/>
      <c r="H1259" s="241" t="s">
        <v>611</v>
      </c>
      <c r="I1259" s="3">
        <f>SUBTOTAL(9,I1262:I1277)</f>
        <v>12000500</v>
      </c>
      <c r="J1259" s="61"/>
    </row>
    <row r="1260" spans="2:10">
      <c r="B1260" s="282"/>
      <c r="C1260" s="192"/>
      <c r="D1260" s="192" t="str">
        <f>MID(H1260,7,7)</f>
        <v xml:space="preserve">I0132  </v>
      </c>
      <c r="E1260" s="279"/>
      <c r="F1260" s="191"/>
      <c r="G1260" s="270"/>
      <c r="H1260" s="241" t="s">
        <v>612</v>
      </c>
      <c r="I1260" s="3">
        <f>SUBTOTAL(9,I1262)</f>
        <v>5000000</v>
      </c>
      <c r="J1260" s="61"/>
    </row>
    <row r="1261" spans="2:10">
      <c r="B1261" s="282"/>
      <c r="C1261" s="192" t="str">
        <f>MID(H1261,5,12)</f>
        <v xml:space="preserve">  31111-0703</v>
      </c>
      <c r="D1261" s="271"/>
      <c r="E1261" s="279"/>
      <c r="F1261" s="191"/>
      <c r="G1261" s="270"/>
      <c r="H1261" s="273" t="s">
        <v>599</v>
      </c>
      <c r="I1261" s="3">
        <f>SUBTOTAL(9,I1262)</f>
        <v>5000000</v>
      </c>
      <c r="J1261" s="61"/>
    </row>
    <row r="1262" spans="2:10">
      <c r="B1262" s="257"/>
      <c r="C1262" s="229"/>
      <c r="D1262" s="197"/>
      <c r="F1262" s="196" t="s">
        <v>64</v>
      </c>
      <c r="G1262" s="198" t="s">
        <v>844</v>
      </c>
      <c r="H1262" s="242" t="s">
        <v>613</v>
      </c>
      <c r="I1262" s="5">
        <v>5000000</v>
      </c>
      <c r="J1262" s="61"/>
    </row>
    <row r="1263" spans="2:10">
      <c r="B1263" s="282"/>
      <c r="C1263" s="192"/>
      <c r="D1263" s="192" t="str">
        <f>MID(H1263,7,7)</f>
        <v xml:space="preserve">S0137  </v>
      </c>
      <c r="E1263" s="279"/>
      <c r="F1263" s="191"/>
      <c r="G1263" s="270"/>
      <c r="H1263" s="241" t="s">
        <v>640</v>
      </c>
      <c r="I1263" s="3">
        <f>SUBTOTAL(9,I1265)</f>
        <v>2000000</v>
      </c>
      <c r="J1263" s="61"/>
    </row>
    <row r="1264" spans="2:10">
      <c r="B1264" s="282"/>
      <c r="C1264" s="192" t="str">
        <f>MID(H1264,5,12)</f>
        <v xml:space="preserve">  31111-0703</v>
      </c>
      <c r="D1264" s="271"/>
      <c r="E1264" s="279"/>
      <c r="F1264" s="191"/>
      <c r="G1264" s="270"/>
      <c r="H1264" s="273" t="s">
        <v>599</v>
      </c>
      <c r="I1264" s="3">
        <f>SUBTOTAL(9,I1265)</f>
        <v>2000000</v>
      </c>
      <c r="J1264" s="61"/>
    </row>
    <row r="1265" spans="2:10">
      <c r="B1265" s="257"/>
      <c r="C1265" s="229"/>
      <c r="D1265" s="197"/>
      <c r="F1265" s="196" t="s">
        <v>64</v>
      </c>
      <c r="G1265" s="198" t="s">
        <v>844</v>
      </c>
      <c r="H1265" s="242" t="s">
        <v>613</v>
      </c>
      <c r="I1265" s="5">
        <v>2000000</v>
      </c>
      <c r="J1265" s="61"/>
    </row>
    <row r="1266" spans="2:10">
      <c r="B1266" s="282"/>
      <c r="C1266" s="192"/>
      <c r="D1266" s="192" t="str">
        <f>MID(H1266,7,7)</f>
        <v xml:space="preserve">S0156  </v>
      </c>
      <c r="E1266" s="279"/>
      <c r="F1266" s="191"/>
      <c r="G1266" s="270"/>
      <c r="H1266" s="241" t="s">
        <v>641</v>
      </c>
      <c r="I1266" s="3">
        <f>SUBTOTAL(9,I1268)</f>
        <v>1000000</v>
      </c>
      <c r="J1266" s="61"/>
    </row>
    <row r="1267" spans="2:10">
      <c r="B1267" s="282"/>
      <c r="C1267" s="192" t="str">
        <f>MID(H1267,5,12)</f>
        <v xml:space="preserve">  31111-0703</v>
      </c>
      <c r="D1267" s="271"/>
      <c r="E1267" s="279"/>
      <c r="F1267" s="191"/>
      <c r="G1267" s="270"/>
      <c r="H1267" s="273" t="s">
        <v>599</v>
      </c>
      <c r="I1267" s="3">
        <f>SUBTOTAL(9,I1268)</f>
        <v>1000000</v>
      </c>
      <c r="J1267" s="61"/>
    </row>
    <row r="1268" spans="2:10">
      <c r="B1268" s="257"/>
      <c r="C1268" s="229"/>
      <c r="D1268" s="197"/>
      <c r="F1268" s="196" t="s">
        <v>64</v>
      </c>
      <c r="G1268" s="198" t="s">
        <v>844</v>
      </c>
      <c r="H1268" s="242" t="s">
        <v>613</v>
      </c>
      <c r="I1268" s="5">
        <v>1000000</v>
      </c>
      <c r="J1268" s="61"/>
    </row>
    <row r="1269" spans="2:10">
      <c r="B1269" s="282"/>
      <c r="C1269" s="192"/>
      <c r="D1269" s="192" t="str">
        <f>MID(H1269,7,7)</f>
        <v xml:space="preserve">S0161  </v>
      </c>
      <c r="E1269" s="279"/>
      <c r="F1269" s="191"/>
      <c r="G1269" s="270"/>
      <c r="H1269" s="241" t="s">
        <v>647</v>
      </c>
      <c r="I1269" s="3">
        <f>SUBTOTAL(9,I1271)</f>
        <v>1744500</v>
      </c>
      <c r="J1269" s="61"/>
    </row>
    <row r="1270" spans="2:10">
      <c r="B1270" s="282"/>
      <c r="C1270" s="192" t="str">
        <f>MID(H1270,5,12)</f>
        <v xml:space="preserve">  31111-0901</v>
      </c>
      <c r="D1270" s="271"/>
      <c r="E1270" s="279"/>
      <c r="F1270" s="191"/>
      <c r="G1270" s="270"/>
      <c r="H1270" s="273" t="s">
        <v>635</v>
      </c>
      <c r="I1270" s="3">
        <f>SUBTOTAL(9,I1271)</f>
        <v>1744500</v>
      </c>
      <c r="J1270" s="61"/>
    </row>
    <row r="1271" spans="2:10">
      <c r="B1271" s="257"/>
      <c r="C1271" s="229"/>
      <c r="D1271" s="197"/>
      <c r="F1271" s="196" t="s">
        <v>64</v>
      </c>
      <c r="G1271" s="198" t="s">
        <v>844</v>
      </c>
      <c r="H1271" s="242" t="s">
        <v>613</v>
      </c>
      <c r="I1271" s="5">
        <v>1744500</v>
      </c>
      <c r="J1271" s="61"/>
    </row>
    <row r="1272" spans="2:10">
      <c r="B1272" s="282"/>
      <c r="C1272" s="192"/>
      <c r="D1272" s="192" t="str">
        <f>MID(H1272,7,7)</f>
        <v xml:space="preserve">S0165  </v>
      </c>
      <c r="E1272" s="279"/>
      <c r="F1272" s="191"/>
      <c r="G1272" s="270"/>
      <c r="H1272" s="241" t="s">
        <v>648</v>
      </c>
      <c r="I1272" s="3">
        <f>SUBTOTAL(9,I1274)</f>
        <v>90000</v>
      </c>
      <c r="J1272" s="61"/>
    </row>
    <row r="1273" spans="2:10">
      <c r="B1273" s="282"/>
      <c r="C1273" s="192" t="str">
        <f>MID(H1273,5,12)</f>
        <v xml:space="preserve">  31111-0901</v>
      </c>
      <c r="D1273" s="271"/>
      <c r="E1273" s="279"/>
      <c r="F1273" s="191"/>
      <c r="G1273" s="270"/>
      <c r="H1273" s="273" t="s">
        <v>635</v>
      </c>
      <c r="I1273" s="3">
        <f>SUBTOTAL(9,I1274)</f>
        <v>90000</v>
      </c>
      <c r="J1273" s="61"/>
    </row>
    <row r="1274" spans="2:10">
      <c r="B1274" s="257"/>
      <c r="C1274" s="229"/>
      <c r="D1274" s="197"/>
      <c r="F1274" s="196" t="s">
        <v>64</v>
      </c>
      <c r="G1274" s="198" t="s">
        <v>844</v>
      </c>
      <c r="H1274" s="242" t="s">
        <v>613</v>
      </c>
      <c r="I1274" s="5">
        <v>90000</v>
      </c>
      <c r="J1274" s="61"/>
    </row>
    <row r="1275" spans="2:10">
      <c r="B1275" s="282"/>
      <c r="C1275" s="192"/>
      <c r="D1275" s="192" t="str">
        <f>MID(H1275,7,7)</f>
        <v xml:space="preserve">S0166  </v>
      </c>
      <c r="E1275" s="279"/>
      <c r="F1275" s="191"/>
      <c r="G1275" s="270"/>
      <c r="H1275" s="241" t="s">
        <v>649</v>
      </c>
      <c r="I1275" s="3">
        <f>SUBTOTAL(9,I1277)</f>
        <v>2166000</v>
      </c>
      <c r="J1275" s="61"/>
    </row>
    <row r="1276" spans="2:10">
      <c r="B1276" s="282"/>
      <c r="C1276" s="192" t="str">
        <f>MID(H1276,5,12)</f>
        <v xml:space="preserve">  31111-0901</v>
      </c>
      <c r="D1276" s="271"/>
      <c r="E1276" s="279"/>
      <c r="F1276" s="191"/>
      <c r="G1276" s="270"/>
      <c r="H1276" s="273" t="s">
        <v>635</v>
      </c>
      <c r="I1276" s="3">
        <f>SUBTOTAL(9,I1277)</f>
        <v>2166000</v>
      </c>
      <c r="J1276" s="61"/>
    </row>
    <row r="1277" spans="2:10">
      <c r="B1277" s="257"/>
      <c r="C1277" s="229"/>
      <c r="D1277" s="197"/>
      <c r="F1277" s="196" t="s">
        <v>64</v>
      </c>
      <c r="G1277" s="198" t="s">
        <v>844</v>
      </c>
      <c r="H1277" s="242" t="s">
        <v>613</v>
      </c>
      <c r="I1277" s="5">
        <v>2166000</v>
      </c>
      <c r="J1277" s="61"/>
    </row>
    <row r="1278" spans="2:10">
      <c r="B1278" s="282"/>
      <c r="C1278" s="192"/>
      <c r="D1278" s="271"/>
      <c r="E1278" s="269" t="str">
        <f>MID(H1278,5,7)</f>
        <v xml:space="preserve">  2.5.0</v>
      </c>
      <c r="F1278" s="191"/>
      <c r="G1278" s="270"/>
      <c r="H1278" s="241" t="s">
        <v>650</v>
      </c>
      <c r="I1278" s="3">
        <f>SUBTOTAL(9,I1281)</f>
        <v>618000</v>
      </c>
      <c r="J1278" s="61"/>
    </row>
    <row r="1279" spans="2:10">
      <c r="B1279" s="282"/>
      <c r="C1279" s="192"/>
      <c r="D1279" s="192" t="str">
        <f>MID(H1279,7,7)</f>
        <v xml:space="preserve">S0176  </v>
      </c>
      <c r="E1279" s="279"/>
      <c r="F1279" s="191"/>
      <c r="G1279" s="270"/>
      <c r="H1279" s="241" t="s">
        <v>651</v>
      </c>
      <c r="I1279" s="3">
        <f>SUBTOTAL(9,I1281)</f>
        <v>618000</v>
      </c>
      <c r="J1279" s="61"/>
    </row>
    <row r="1280" spans="2:10">
      <c r="B1280" s="282"/>
      <c r="C1280" s="192" t="str">
        <f>MID(H1280,5,12)</f>
        <v xml:space="preserve">  31111-0703</v>
      </c>
      <c r="D1280" s="271"/>
      <c r="E1280" s="279"/>
      <c r="F1280" s="191"/>
      <c r="G1280" s="270"/>
      <c r="H1280" s="273" t="s">
        <v>599</v>
      </c>
      <c r="I1280" s="3">
        <f>SUBTOTAL(9,I1281)</f>
        <v>618000</v>
      </c>
      <c r="J1280" s="61"/>
    </row>
    <row r="1281" spans="2:12">
      <c r="B1281" s="257"/>
      <c r="C1281" s="229"/>
      <c r="D1281" s="197"/>
      <c r="F1281" s="196" t="s">
        <v>64</v>
      </c>
      <c r="G1281" s="198" t="s">
        <v>845</v>
      </c>
      <c r="H1281" s="242" t="s">
        <v>652</v>
      </c>
      <c r="I1281" s="5">
        <v>618000</v>
      </c>
      <c r="J1281" s="61"/>
    </row>
    <row r="1282" spans="2:12">
      <c r="B1282" s="282"/>
      <c r="C1282" s="192"/>
      <c r="D1282" s="271"/>
      <c r="E1282" s="269" t="str">
        <f>MID(H1282,5,7)</f>
        <v xml:space="preserve">  4.1.1</v>
      </c>
      <c r="F1282" s="191"/>
      <c r="G1282" s="270"/>
      <c r="H1282" s="241" t="s">
        <v>642</v>
      </c>
      <c r="I1282" s="3">
        <f>SUBTOTAL(9,I1285)</f>
        <v>2123029.56</v>
      </c>
      <c r="J1282" s="61"/>
    </row>
    <row r="1283" spans="2:12">
      <c r="B1283" s="282"/>
      <c r="C1283" s="192"/>
      <c r="D1283" s="192" t="str">
        <f>MID(H1283,7,7)</f>
        <v xml:space="preserve">I0028  </v>
      </c>
      <c r="E1283" s="279"/>
      <c r="F1283" s="191"/>
      <c r="G1283" s="270"/>
      <c r="H1283" s="241" t="s">
        <v>643</v>
      </c>
      <c r="I1283" s="3">
        <f>SUBTOTAL(9,I1285)</f>
        <v>2123029.56</v>
      </c>
      <c r="J1283" s="61"/>
    </row>
    <row r="1284" spans="2:12">
      <c r="B1284" s="282"/>
      <c r="C1284" s="192" t="str">
        <f>MID(H1284,5,12)</f>
        <v xml:space="preserve">  31111-0703</v>
      </c>
      <c r="D1284" s="271"/>
      <c r="E1284" s="279"/>
      <c r="F1284" s="191"/>
      <c r="G1284" s="270"/>
      <c r="H1284" s="241" t="s">
        <v>599</v>
      </c>
      <c r="I1284" s="3">
        <f>SUBTOTAL(9,I1285)</f>
        <v>2123029.56</v>
      </c>
      <c r="J1284" s="61"/>
    </row>
    <row r="1285" spans="2:12">
      <c r="B1285" s="257"/>
      <c r="C1285" s="239"/>
      <c r="D1285" s="239"/>
      <c r="E1285" s="240"/>
      <c r="F1285" s="252" t="s">
        <v>64</v>
      </c>
      <c r="G1285" s="240" t="s">
        <v>841</v>
      </c>
      <c r="H1285" s="274" t="s">
        <v>518</v>
      </c>
      <c r="I1285" s="5">
        <v>2123029.56</v>
      </c>
      <c r="J1285" s="61"/>
    </row>
    <row r="1286" spans="2:12">
      <c r="B1286" s="246"/>
      <c r="D1286" s="197"/>
      <c r="F1286" s="225"/>
      <c r="H1286" s="251"/>
      <c r="I1286" s="180"/>
      <c r="J1286" s="61"/>
    </row>
    <row r="1287" spans="2:12">
      <c r="B1287" s="239"/>
      <c r="D1287" s="197"/>
      <c r="F1287" s="225"/>
      <c r="H1287" s="251"/>
      <c r="I1287" s="181"/>
      <c r="J1287" s="61"/>
    </row>
    <row r="1288" spans="2:12">
      <c r="B1288" s="306" t="s">
        <v>846</v>
      </c>
      <c r="C1288" s="296"/>
      <c r="D1288" s="296"/>
      <c r="E1288" s="297"/>
      <c r="F1288" s="295"/>
      <c r="G1288" s="298"/>
      <c r="H1288" s="323" t="s">
        <v>1116</v>
      </c>
      <c r="I1288" s="179">
        <f>SUBTOTAL(9,I1289:I1498)</f>
        <v>87835126.049999997</v>
      </c>
      <c r="J1288" s="61"/>
      <c r="K1288" s="71"/>
      <c r="L1288" s="2"/>
    </row>
    <row r="1289" spans="2:12">
      <c r="B1289" s="192"/>
      <c r="C1289" s="192"/>
      <c r="D1289" s="192"/>
      <c r="E1289" s="279" t="s">
        <v>243</v>
      </c>
      <c r="F1289" s="191"/>
      <c r="G1289" s="269"/>
      <c r="H1289" s="241" t="s">
        <v>653</v>
      </c>
      <c r="I1289" s="3">
        <f>SUBTOTAL(9,I1292:I1303)</f>
        <v>12022928.310000001</v>
      </c>
      <c r="J1289" s="61"/>
      <c r="K1289" s="71"/>
      <c r="L1289" s="2"/>
    </row>
    <row r="1290" spans="2:12">
      <c r="B1290" s="287"/>
      <c r="C1290" s="288"/>
      <c r="D1290" s="287" t="s">
        <v>876</v>
      </c>
      <c r="E1290" s="272"/>
      <c r="F1290" s="275"/>
      <c r="G1290" s="272"/>
      <c r="H1290" s="273" t="s">
        <v>654</v>
      </c>
      <c r="I1290" s="3">
        <f>SUBTOTAL(9,I1292:I1303)</f>
        <v>12022928.310000001</v>
      </c>
      <c r="J1290" s="61"/>
      <c r="K1290" s="71"/>
      <c r="L1290" s="2"/>
    </row>
    <row r="1291" spans="2:12">
      <c r="B1291" s="192"/>
      <c r="C1291" s="268" t="s">
        <v>877</v>
      </c>
      <c r="D1291" s="192"/>
      <c r="E1291" s="269"/>
      <c r="F1291" s="191"/>
      <c r="G1291" s="269"/>
      <c r="H1291" s="241" t="s">
        <v>655</v>
      </c>
      <c r="I1291" s="3">
        <f>SUBTOTAL(9,I1292:I1303)</f>
        <v>12022928.310000001</v>
      </c>
      <c r="J1291" s="61"/>
      <c r="K1291" s="71"/>
      <c r="L1291" s="2"/>
    </row>
    <row r="1292" spans="2:12">
      <c r="B1292" s="283"/>
      <c r="C1292" s="231"/>
      <c r="D1292" s="283"/>
      <c r="E1292" s="232"/>
      <c r="F1292" s="199" t="s">
        <v>14</v>
      </c>
      <c r="G1292" s="232" t="s">
        <v>829</v>
      </c>
      <c r="H1292" s="242" t="s">
        <v>618</v>
      </c>
      <c r="I1292" s="8">
        <v>50000</v>
      </c>
      <c r="J1292" s="61"/>
      <c r="K1292" s="71"/>
      <c r="L1292" s="2"/>
    </row>
    <row r="1293" spans="2:12">
      <c r="B1293" s="283"/>
      <c r="C1293" s="231"/>
      <c r="D1293" s="283"/>
      <c r="E1293" s="232"/>
      <c r="F1293" s="199" t="s">
        <v>14</v>
      </c>
      <c r="G1293" s="232" t="s">
        <v>830</v>
      </c>
      <c r="H1293" s="242" t="s">
        <v>619</v>
      </c>
      <c r="I1293" s="8">
        <v>20000</v>
      </c>
      <c r="J1293" s="61"/>
      <c r="K1293" s="71"/>
      <c r="L1293" s="2"/>
    </row>
    <row r="1294" spans="2:12">
      <c r="B1294" s="283"/>
      <c r="C1294" s="231"/>
      <c r="D1294" s="283"/>
      <c r="E1294" s="232"/>
      <c r="F1294" s="199" t="s">
        <v>14</v>
      </c>
      <c r="G1294" s="232" t="s">
        <v>834</v>
      </c>
      <c r="H1294" s="309" t="s">
        <v>621</v>
      </c>
      <c r="I1294" s="8">
        <v>100000</v>
      </c>
      <c r="J1294" s="61"/>
      <c r="K1294" s="71"/>
      <c r="L1294" s="2"/>
    </row>
    <row r="1295" spans="2:12">
      <c r="B1295" s="283"/>
      <c r="C1295" s="231"/>
      <c r="D1295" s="283"/>
      <c r="E1295" s="232"/>
      <c r="F1295" s="199" t="s">
        <v>14</v>
      </c>
      <c r="G1295" s="232" t="s">
        <v>878</v>
      </c>
      <c r="H1295" s="309" t="s">
        <v>656</v>
      </c>
      <c r="I1295" s="8">
        <v>7406414</v>
      </c>
      <c r="J1295" s="61"/>
      <c r="K1295" s="71"/>
      <c r="L1295" s="2"/>
    </row>
    <row r="1296" spans="2:12">
      <c r="B1296" s="283"/>
      <c r="C1296" s="231"/>
      <c r="D1296" s="283"/>
      <c r="E1296" s="232"/>
      <c r="F1296" s="199" t="s">
        <v>14</v>
      </c>
      <c r="G1296" s="232" t="s">
        <v>843</v>
      </c>
      <c r="H1296" s="309" t="s">
        <v>626</v>
      </c>
      <c r="I1296" s="8">
        <v>100000</v>
      </c>
      <c r="J1296" s="61"/>
      <c r="K1296" s="71"/>
      <c r="L1296" s="2"/>
    </row>
    <row r="1297" spans="2:12">
      <c r="B1297" s="283"/>
      <c r="C1297" s="231"/>
      <c r="D1297" s="283"/>
      <c r="E1297" s="232"/>
      <c r="F1297" s="199" t="s">
        <v>14</v>
      </c>
      <c r="G1297" s="232" t="s">
        <v>879</v>
      </c>
      <c r="H1297" s="309" t="s">
        <v>664</v>
      </c>
      <c r="I1297" s="8">
        <f>1954123-100000</f>
        <v>1854123</v>
      </c>
      <c r="J1297" s="61"/>
      <c r="K1297" s="71"/>
      <c r="L1297" s="2"/>
    </row>
    <row r="1298" spans="2:12">
      <c r="B1298" s="283"/>
      <c r="C1298" s="231"/>
      <c r="D1298" s="283"/>
      <c r="E1298" s="232"/>
      <c r="F1298" s="199" t="s">
        <v>14</v>
      </c>
      <c r="G1298" s="232" t="s">
        <v>873</v>
      </c>
      <c r="H1298" s="242" t="s">
        <v>665</v>
      </c>
      <c r="I1298" s="8">
        <f>686451-50000</f>
        <v>636451</v>
      </c>
      <c r="J1298" s="61"/>
      <c r="K1298" s="71"/>
      <c r="L1298" s="2"/>
    </row>
    <row r="1299" spans="2:12">
      <c r="B1299" s="283"/>
      <c r="C1299" s="231"/>
      <c r="D1299" s="283"/>
      <c r="E1299" s="232"/>
      <c r="F1299" s="199" t="s">
        <v>14</v>
      </c>
      <c r="G1299" s="232">
        <v>3451</v>
      </c>
      <c r="H1299" s="242" t="s">
        <v>681</v>
      </c>
      <c r="I1299" s="8">
        <v>300000</v>
      </c>
      <c r="J1299" s="61"/>
      <c r="K1299" s="71"/>
      <c r="L1299" s="2"/>
    </row>
    <row r="1300" spans="2:12">
      <c r="B1300" s="283"/>
      <c r="C1300" s="231"/>
      <c r="D1300" s="283"/>
      <c r="E1300" s="232"/>
      <c r="F1300" s="199" t="s">
        <v>14</v>
      </c>
      <c r="G1300" s="232" t="s">
        <v>880</v>
      </c>
      <c r="H1300" s="242" t="s">
        <v>666</v>
      </c>
      <c r="I1300" s="8">
        <v>47984</v>
      </c>
      <c r="J1300" s="61"/>
      <c r="K1300" s="71"/>
      <c r="L1300" s="2"/>
    </row>
    <row r="1301" spans="2:12">
      <c r="B1301" s="283"/>
      <c r="C1301" s="231"/>
      <c r="D1301" s="283"/>
      <c r="E1301" s="232"/>
      <c r="F1301" s="199" t="s">
        <v>14</v>
      </c>
      <c r="G1301" s="232" t="s">
        <v>881</v>
      </c>
      <c r="H1301" s="242" t="s">
        <v>667</v>
      </c>
      <c r="I1301" s="8">
        <f>1378411-100000</f>
        <v>1278411</v>
      </c>
      <c r="J1301" s="61"/>
      <c r="K1301" s="71"/>
      <c r="L1301" s="2"/>
    </row>
    <row r="1302" spans="2:12">
      <c r="B1302" s="283"/>
      <c r="C1302" s="231"/>
      <c r="D1302" s="283"/>
      <c r="E1302" s="232"/>
      <c r="F1302" s="199" t="s">
        <v>14</v>
      </c>
      <c r="G1302" s="232" t="s">
        <v>882</v>
      </c>
      <c r="H1302" s="242" t="s">
        <v>668</v>
      </c>
      <c r="I1302" s="8">
        <f>249545.31-70000</f>
        <v>179545.31</v>
      </c>
      <c r="J1302" s="61"/>
      <c r="K1302" s="71"/>
      <c r="L1302" s="2"/>
    </row>
    <row r="1303" spans="2:12">
      <c r="B1303" s="283"/>
      <c r="C1303" s="231"/>
      <c r="D1303" s="283"/>
      <c r="E1303" s="232"/>
      <c r="F1303" s="199" t="s">
        <v>64</v>
      </c>
      <c r="G1303" s="226" t="s">
        <v>314</v>
      </c>
      <c r="H1303" s="200" t="s">
        <v>734</v>
      </c>
      <c r="I1303" s="8">
        <v>50000</v>
      </c>
      <c r="J1303" s="61"/>
      <c r="K1303" s="71"/>
      <c r="L1303" s="2"/>
    </row>
    <row r="1304" spans="2:12">
      <c r="B1304" s="192"/>
      <c r="C1304" s="268"/>
      <c r="D1304" s="192"/>
      <c r="E1304" s="269" t="s">
        <v>190</v>
      </c>
      <c r="F1304" s="191"/>
      <c r="G1304" s="269"/>
      <c r="H1304" s="241" t="s">
        <v>604</v>
      </c>
      <c r="I1304" s="3">
        <f>SUBTOTAL(9,I1307:I1310)</f>
        <v>11981031.539999999</v>
      </c>
      <c r="J1304" s="61"/>
      <c r="K1304" s="71"/>
      <c r="L1304" s="2"/>
    </row>
    <row r="1305" spans="2:12">
      <c r="B1305" s="192"/>
      <c r="C1305" s="268"/>
      <c r="D1305" s="192" t="s">
        <v>855</v>
      </c>
      <c r="E1305" s="269"/>
      <c r="F1305" s="191"/>
      <c r="G1305" s="269"/>
      <c r="H1305" s="241" t="s">
        <v>669</v>
      </c>
      <c r="I1305" s="3">
        <f>SUBTOTAL(9,I1307)</f>
        <v>728000</v>
      </c>
      <c r="J1305" s="61"/>
      <c r="K1305" s="71"/>
      <c r="L1305" s="2"/>
    </row>
    <row r="1306" spans="2:12">
      <c r="B1306" s="192"/>
      <c r="C1306" s="268" t="s">
        <v>848</v>
      </c>
      <c r="D1306" s="192"/>
      <c r="E1306" s="269"/>
      <c r="F1306" s="191"/>
      <c r="G1306" s="269"/>
      <c r="H1306" s="241" t="s">
        <v>606</v>
      </c>
      <c r="I1306" s="3">
        <f>SUBTOTAL(9,I1307)</f>
        <v>728000</v>
      </c>
      <c r="J1306" s="61"/>
      <c r="K1306" s="71"/>
      <c r="L1306" s="2"/>
    </row>
    <row r="1307" spans="2:12">
      <c r="B1307" s="283"/>
      <c r="C1307" s="231"/>
      <c r="D1307" s="283"/>
      <c r="E1307" s="232"/>
      <c r="F1307" s="230" t="s">
        <v>14</v>
      </c>
      <c r="G1307" s="232" t="s">
        <v>840</v>
      </c>
      <c r="H1307" s="242" t="s">
        <v>607</v>
      </c>
      <c r="I1307" s="13">
        <v>728000</v>
      </c>
      <c r="J1307" s="61"/>
      <c r="K1307" s="71"/>
      <c r="L1307" s="2"/>
    </row>
    <row r="1308" spans="2:12">
      <c r="B1308" s="192"/>
      <c r="C1308" s="268"/>
      <c r="D1308" s="192" t="s">
        <v>856</v>
      </c>
      <c r="E1308" s="269"/>
      <c r="F1308" s="191"/>
      <c r="G1308" s="269"/>
      <c r="H1308" s="241" t="s">
        <v>657</v>
      </c>
      <c r="I1308" s="3">
        <f>SUBTOTAL(9,I1310)</f>
        <v>11253031.539999999</v>
      </c>
      <c r="J1308" s="61"/>
      <c r="K1308" s="71"/>
      <c r="L1308" s="2"/>
    </row>
    <row r="1309" spans="2:12">
      <c r="B1309" s="192"/>
      <c r="C1309" s="268" t="s">
        <v>848</v>
      </c>
      <c r="D1309" s="192"/>
      <c r="E1309" s="269"/>
      <c r="F1309" s="191"/>
      <c r="G1309" s="269"/>
      <c r="H1309" s="241" t="s">
        <v>606</v>
      </c>
      <c r="I1309" s="3">
        <f>SUBTOTAL(9,I1310)</f>
        <v>11253031.539999999</v>
      </c>
      <c r="J1309" s="61"/>
      <c r="K1309" s="71"/>
      <c r="L1309" s="2"/>
    </row>
    <row r="1310" spans="2:12">
      <c r="B1310" s="283"/>
      <c r="C1310" s="231"/>
      <c r="D1310" s="283"/>
      <c r="E1310" s="232"/>
      <c r="F1310" s="230" t="s">
        <v>14</v>
      </c>
      <c r="G1310" s="232" t="s">
        <v>857</v>
      </c>
      <c r="H1310" s="242" t="s">
        <v>658</v>
      </c>
      <c r="I1310" s="9">
        <f>14638692.43-714440.89-324606-1400000-946614</f>
        <v>11253031.539999999</v>
      </c>
      <c r="J1310" s="61"/>
      <c r="K1310" s="71"/>
      <c r="L1310" s="2"/>
    </row>
    <row r="1311" spans="2:12">
      <c r="B1311" s="192"/>
      <c r="C1311" s="268"/>
      <c r="D1311" s="192"/>
      <c r="E1311" s="269" t="s">
        <v>548</v>
      </c>
      <c r="F1311" s="191"/>
      <c r="G1311" s="269"/>
      <c r="H1311" s="241" t="s">
        <v>670</v>
      </c>
      <c r="I1311" s="3">
        <f>SUBTOTAL(9,I1314:I1425)</f>
        <v>50132439.120000005</v>
      </c>
      <c r="J1311" s="61"/>
      <c r="K1311" s="71"/>
      <c r="L1311" s="2"/>
    </row>
    <row r="1312" spans="2:12">
      <c r="B1312" s="192"/>
      <c r="C1312" s="268"/>
      <c r="D1312" s="192" t="s">
        <v>883</v>
      </c>
      <c r="E1312" s="269"/>
      <c r="F1312" s="191"/>
      <c r="G1312" s="191"/>
      <c r="H1312" s="241" t="s">
        <v>671</v>
      </c>
      <c r="I1312" s="3">
        <f>SUBTOTAL(9,I1314:I1373)</f>
        <v>40827757.120000005</v>
      </c>
      <c r="J1312" s="61"/>
      <c r="K1312" s="71"/>
      <c r="L1312" s="2"/>
    </row>
    <row r="1313" spans="2:12">
      <c r="B1313" s="192"/>
      <c r="C1313" s="268" t="s">
        <v>884</v>
      </c>
      <c r="D1313" s="192"/>
      <c r="E1313" s="269"/>
      <c r="F1313" s="191"/>
      <c r="G1313" s="191"/>
      <c r="H1313" s="241" t="s">
        <v>688</v>
      </c>
      <c r="I1313" s="3">
        <f>SUBTOTAL(9,I1314:I1373)</f>
        <v>40827757.120000005</v>
      </c>
      <c r="J1313" s="61"/>
      <c r="K1313" s="71"/>
      <c r="L1313" s="2"/>
    </row>
    <row r="1314" spans="2:12">
      <c r="B1314" s="283"/>
      <c r="C1314" s="231"/>
      <c r="D1314" s="283"/>
      <c r="E1314" s="232"/>
      <c r="F1314" s="205" t="s">
        <v>14</v>
      </c>
      <c r="G1314" s="299" t="s">
        <v>860</v>
      </c>
      <c r="H1314" s="242" t="s">
        <v>672</v>
      </c>
      <c r="I1314" s="72">
        <f>2360868+20642280</f>
        <v>23003148</v>
      </c>
      <c r="J1314" s="61"/>
      <c r="K1314" s="71"/>
      <c r="L1314" s="2"/>
    </row>
    <row r="1315" spans="2:12">
      <c r="B1315" s="283"/>
      <c r="C1315" s="231"/>
      <c r="D1315" s="283"/>
      <c r="E1315" s="232"/>
      <c r="F1315" s="205" t="s">
        <v>14</v>
      </c>
      <c r="G1315" s="299" t="s">
        <v>885</v>
      </c>
      <c r="H1315" s="242" t="s">
        <v>689</v>
      </c>
      <c r="I1315" s="72">
        <v>300000</v>
      </c>
      <c r="J1315" s="61"/>
      <c r="K1315" s="71"/>
      <c r="L1315" s="2"/>
    </row>
    <row r="1316" spans="2:12">
      <c r="B1316" s="283"/>
      <c r="C1316" s="231"/>
      <c r="D1316" s="283"/>
      <c r="E1316" s="232"/>
      <c r="F1316" s="205" t="s">
        <v>14</v>
      </c>
      <c r="G1316" s="299" t="s">
        <v>861</v>
      </c>
      <c r="H1316" s="242" t="s">
        <v>673</v>
      </c>
      <c r="I1316" s="72">
        <f>44148+401300</f>
        <v>445448</v>
      </c>
      <c r="J1316" s="61"/>
      <c r="K1316" s="71"/>
      <c r="L1316" s="2"/>
    </row>
    <row r="1317" spans="2:12">
      <c r="B1317" s="283"/>
      <c r="C1317" s="231"/>
      <c r="D1317" s="283"/>
      <c r="E1317" s="232"/>
      <c r="F1317" s="205" t="s">
        <v>14</v>
      </c>
      <c r="G1317" s="299" t="s">
        <v>862</v>
      </c>
      <c r="H1317" s="242" t="s">
        <v>674</v>
      </c>
      <c r="I1317" s="72">
        <f>367899+3344435</f>
        <v>3712334</v>
      </c>
      <c r="J1317" s="61"/>
      <c r="K1317" s="71"/>
      <c r="L1317" s="2"/>
    </row>
    <row r="1318" spans="2:12">
      <c r="B1318" s="229"/>
      <c r="D1318" s="229"/>
      <c r="F1318" s="205" t="s">
        <v>14</v>
      </c>
      <c r="G1318" s="299" t="s">
        <v>886</v>
      </c>
      <c r="H1318" s="242" t="s">
        <v>675</v>
      </c>
      <c r="I1318" s="72">
        <v>4100000</v>
      </c>
      <c r="J1318" s="61"/>
      <c r="K1318" s="71"/>
      <c r="L1318" s="2"/>
    </row>
    <row r="1319" spans="2:12">
      <c r="B1319" s="283"/>
      <c r="C1319" s="231"/>
      <c r="D1319" s="283"/>
      <c r="E1319" s="232"/>
      <c r="F1319" s="205" t="s">
        <v>14</v>
      </c>
      <c r="G1319" s="299" t="s">
        <v>887</v>
      </c>
      <c r="H1319" s="242" t="s">
        <v>690</v>
      </c>
      <c r="I1319" s="72">
        <v>500000</v>
      </c>
      <c r="J1319" s="61"/>
      <c r="K1319" s="71"/>
      <c r="L1319" s="2"/>
    </row>
    <row r="1320" spans="2:12">
      <c r="B1320" s="283"/>
      <c r="C1320" s="231"/>
      <c r="D1320" s="283"/>
      <c r="E1320" s="232"/>
      <c r="F1320" s="205" t="s">
        <v>14</v>
      </c>
      <c r="G1320" s="299" t="s">
        <v>888</v>
      </c>
      <c r="H1320" s="242" t="s">
        <v>676</v>
      </c>
      <c r="I1320" s="72">
        <v>400000</v>
      </c>
      <c r="J1320" s="61"/>
      <c r="K1320" s="71"/>
      <c r="L1320" s="2"/>
    </row>
    <row r="1321" spans="2:12">
      <c r="B1321" s="283"/>
      <c r="C1321" s="231"/>
      <c r="D1321" s="283"/>
      <c r="E1321" s="232"/>
      <c r="F1321" s="205" t="s">
        <v>14</v>
      </c>
      <c r="G1321" s="299" t="s">
        <v>889</v>
      </c>
      <c r="H1321" s="242" t="s">
        <v>691</v>
      </c>
      <c r="I1321" s="72">
        <v>500000</v>
      </c>
      <c r="J1321" s="61"/>
      <c r="K1321" s="71"/>
      <c r="L1321" s="2"/>
    </row>
    <row r="1322" spans="2:12">
      <c r="B1322" s="283"/>
      <c r="C1322" s="231"/>
      <c r="D1322" s="283"/>
      <c r="E1322" s="232"/>
      <c r="F1322" s="205" t="s">
        <v>14</v>
      </c>
      <c r="G1322" s="299" t="s">
        <v>863</v>
      </c>
      <c r="H1322" s="242" t="s">
        <v>677</v>
      </c>
      <c r="I1322" s="72">
        <f>288000+3438000</f>
        <v>3726000</v>
      </c>
      <c r="J1322" s="61"/>
      <c r="K1322" s="71"/>
      <c r="L1322" s="2"/>
    </row>
    <row r="1323" spans="2:12">
      <c r="B1323" s="283"/>
      <c r="C1323" s="231"/>
      <c r="D1323" s="283"/>
      <c r="E1323" s="232"/>
      <c r="F1323" s="205" t="s">
        <v>14</v>
      </c>
      <c r="G1323" s="299" t="s">
        <v>864</v>
      </c>
      <c r="H1323" s="242" t="s">
        <v>692</v>
      </c>
      <c r="I1323" s="72">
        <v>91693.7</v>
      </c>
      <c r="J1323" s="61"/>
      <c r="K1323" s="71"/>
      <c r="L1323" s="2"/>
    </row>
    <row r="1324" spans="2:12">
      <c r="B1324" s="283"/>
      <c r="C1324" s="231"/>
      <c r="D1324" s="283"/>
      <c r="E1324" s="232"/>
      <c r="F1324" s="205" t="s">
        <v>14</v>
      </c>
      <c r="G1324" s="299" t="s">
        <v>865</v>
      </c>
      <c r="H1324" s="242" t="s">
        <v>693</v>
      </c>
      <c r="I1324" s="72">
        <v>99582.13</v>
      </c>
      <c r="J1324" s="61"/>
      <c r="K1324" s="71"/>
      <c r="L1324" s="2"/>
    </row>
    <row r="1325" spans="2:12">
      <c r="B1325" s="283"/>
      <c r="C1325" s="231"/>
      <c r="D1325" s="283"/>
      <c r="E1325" s="232"/>
      <c r="F1325" s="205" t="s">
        <v>14</v>
      </c>
      <c r="G1325" s="299" t="s">
        <v>866</v>
      </c>
      <c r="H1325" s="242" t="s">
        <v>694</v>
      </c>
      <c r="I1325" s="72">
        <v>51950</v>
      </c>
      <c r="J1325" s="61"/>
      <c r="K1325" s="71"/>
      <c r="L1325" s="2"/>
    </row>
    <row r="1326" spans="2:12">
      <c r="B1326" s="283"/>
      <c r="C1326" s="231"/>
      <c r="D1326" s="283"/>
      <c r="E1326" s="232"/>
      <c r="F1326" s="205" t="s">
        <v>14</v>
      </c>
      <c r="G1326" s="230" t="s">
        <v>867</v>
      </c>
      <c r="H1326" s="242" t="s">
        <v>695</v>
      </c>
      <c r="I1326" s="8">
        <v>15377.94</v>
      </c>
      <c r="J1326" s="61"/>
      <c r="K1326" s="71"/>
      <c r="L1326" s="2"/>
    </row>
    <row r="1327" spans="2:12">
      <c r="B1327" s="283"/>
      <c r="C1327" s="231"/>
      <c r="D1327" s="283"/>
      <c r="E1327" s="232"/>
      <c r="F1327" s="205" t="s">
        <v>14</v>
      </c>
      <c r="G1327" s="230" t="s">
        <v>868</v>
      </c>
      <c r="H1327" s="242" t="s">
        <v>678</v>
      </c>
      <c r="I1327" s="13">
        <v>18112.989999999998</v>
      </c>
      <c r="J1327" s="61"/>
      <c r="K1327" s="71"/>
      <c r="L1327" s="2"/>
    </row>
    <row r="1328" spans="2:12">
      <c r="B1328" s="283"/>
      <c r="C1328" s="231"/>
      <c r="D1328" s="283"/>
      <c r="E1328" s="232"/>
      <c r="F1328" s="205" t="s">
        <v>14</v>
      </c>
      <c r="G1328" s="230" t="s">
        <v>890</v>
      </c>
      <c r="H1328" s="242" t="s">
        <v>1110</v>
      </c>
      <c r="I1328" s="13">
        <v>21447.760000000002</v>
      </c>
      <c r="J1328" s="61"/>
      <c r="K1328" s="71"/>
      <c r="L1328" s="2"/>
    </row>
    <row r="1329" spans="2:12">
      <c r="B1329" s="283"/>
      <c r="C1329" s="231"/>
      <c r="D1329" s="283"/>
      <c r="E1329" s="232"/>
      <c r="F1329" s="199" t="s">
        <v>14</v>
      </c>
      <c r="G1329" s="232" t="s">
        <v>891</v>
      </c>
      <c r="H1329" s="242" t="s">
        <v>696</v>
      </c>
      <c r="I1329" s="13">
        <v>47315.1</v>
      </c>
      <c r="J1329" s="61"/>
      <c r="K1329" s="71"/>
      <c r="L1329" s="2"/>
    </row>
    <row r="1330" spans="2:12">
      <c r="B1330" s="283"/>
      <c r="C1330" s="231"/>
      <c r="D1330" s="283"/>
      <c r="E1330" s="232"/>
      <c r="F1330" s="199" t="s">
        <v>14</v>
      </c>
      <c r="G1330" s="232" t="s">
        <v>892</v>
      </c>
      <c r="H1330" s="322" t="s">
        <v>1113</v>
      </c>
      <c r="I1330" s="13">
        <v>2000</v>
      </c>
      <c r="J1330" s="61"/>
      <c r="K1330" s="71"/>
      <c r="L1330" s="2"/>
    </row>
    <row r="1331" spans="2:12">
      <c r="B1331" s="283"/>
      <c r="C1331" s="231"/>
      <c r="D1331" s="283"/>
      <c r="E1331" s="232"/>
      <c r="F1331" s="199" t="s">
        <v>14</v>
      </c>
      <c r="G1331" s="232" t="s">
        <v>893</v>
      </c>
      <c r="H1331" s="322" t="s">
        <v>1114</v>
      </c>
      <c r="I1331" s="13">
        <v>5000</v>
      </c>
      <c r="J1331" s="61"/>
      <c r="K1331" s="71"/>
      <c r="L1331" s="2"/>
    </row>
    <row r="1332" spans="2:12">
      <c r="B1332" s="283"/>
      <c r="C1332" s="231"/>
      <c r="D1332" s="283"/>
      <c r="E1332" s="232"/>
      <c r="F1332" s="199" t="s">
        <v>14</v>
      </c>
      <c r="G1332" s="232" t="s">
        <v>894</v>
      </c>
      <c r="H1332" s="242" t="s">
        <v>697</v>
      </c>
      <c r="I1332" s="13">
        <v>5000</v>
      </c>
      <c r="J1332" s="61"/>
      <c r="K1332" s="71"/>
      <c r="L1332" s="2"/>
    </row>
    <row r="1333" spans="2:12">
      <c r="B1333" s="283"/>
      <c r="C1333" s="231"/>
      <c r="D1333" s="283"/>
      <c r="E1333" s="232"/>
      <c r="F1333" s="199" t="s">
        <v>14</v>
      </c>
      <c r="G1333" s="232" t="s">
        <v>895</v>
      </c>
      <c r="H1333" s="242" t="s">
        <v>698</v>
      </c>
      <c r="I1333" s="13">
        <v>6000</v>
      </c>
      <c r="J1333" s="61"/>
      <c r="K1333" s="71"/>
      <c r="L1333" s="2"/>
    </row>
    <row r="1334" spans="2:12">
      <c r="B1334" s="283"/>
      <c r="C1334" s="231"/>
      <c r="D1334" s="283"/>
      <c r="E1334" s="232"/>
      <c r="F1334" s="199" t="s">
        <v>14</v>
      </c>
      <c r="G1334" s="232" t="s">
        <v>828</v>
      </c>
      <c r="H1334" s="242" t="s">
        <v>617</v>
      </c>
      <c r="I1334" s="13">
        <v>8000</v>
      </c>
      <c r="J1334" s="61"/>
      <c r="K1334" s="71"/>
      <c r="L1334" s="2"/>
    </row>
    <row r="1335" spans="2:12">
      <c r="B1335" s="283"/>
      <c r="C1335" s="231"/>
      <c r="D1335" s="283"/>
      <c r="E1335" s="232"/>
      <c r="F1335" s="199" t="s">
        <v>14</v>
      </c>
      <c r="G1335" s="232" t="s">
        <v>829</v>
      </c>
      <c r="H1335" s="242" t="s">
        <v>618</v>
      </c>
      <c r="I1335" s="13">
        <v>5000</v>
      </c>
      <c r="J1335" s="61"/>
      <c r="K1335" s="71"/>
      <c r="L1335" s="2"/>
    </row>
    <row r="1336" spans="2:12">
      <c r="B1336" s="283"/>
      <c r="C1336" s="231"/>
      <c r="D1336" s="283"/>
      <c r="E1336" s="232"/>
      <c r="F1336" s="199" t="s">
        <v>14</v>
      </c>
      <c r="G1336" s="232" t="s">
        <v>830</v>
      </c>
      <c r="H1336" s="242" t="s">
        <v>619</v>
      </c>
      <c r="I1336" s="13">
        <v>3000</v>
      </c>
      <c r="J1336" s="61"/>
      <c r="K1336" s="71"/>
      <c r="L1336" s="2"/>
    </row>
    <row r="1337" spans="2:12">
      <c r="B1337" s="283"/>
      <c r="C1337" s="231"/>
      <c r="D1337" s="283"/>
      <c r="E1337" s="232"/>
      <c r="F1337" s="199" t="s">
        <v>14</v>
      </c>
      <c r="G1337" s="232" t="s">
        <v>832</v>
      </c>
      <c r="H1337" s="242" t="s">
        <v>630</v>
      </c>
      <c r="I1337" s="13">
        <v>5000</v>
      </c>
      <c r="J1337" s="61"/>
      <c r="K1337" s="71"/>
      <c r="L1337" s="2"/>
    </row>
    <row r="1338" spans="2:12">
      <c r="B1338" s="283"/>
      <c r="C1338" s="231"/>
      <c r="D1338" s="283"/>
      <c r="E1338" s="232"/>
      <c r="F1338" s="199" t="s">
        <v>14</v>
      </c>
      <c r="G1338" s="232" t="s">
        <v>833</v>
      </c>
      <c r="H1338" s="242" t="s">
        <v>631</v>
      </c>
      <c r="I1338" s="13">
        <v>6000</v>
      </c>
      <c r="J1338" s="61"/>
      <c r="K1338" s="71"/>
      <c r="L1338" s="2"/>
    </row>
    <row r="1339" spans="2:12">
      <c r="B1339" s="283"/>
      <c r="C1339" s="231"/>
      <c r="D1339" s="283"/>
      <c r="E1339" s="232"/>
      <c r="F1339" s="199" t="s">
        <v>14</v>
      </c>
      <c r="G1339" s="232" t="s">
        <v>834</v>
      </c>
      <c r="H1339" s="242" t="s">
        <v>621</v>
      </c>
      <c r="I1339" s="13">
        <v>14000</v>
      </c>
      <c r="J1339" s="61"/>
      <c r="K1339" s="71"/>
      <c r="L1339" s="2"/>
    </row>
    <row r="1340" spans="2:12">
      <c r="B1340" s="283"/>
      <c r="C1340" s="231"/>
      <c r="D1340" s="283"/>
      <c r="E1340" s="232"/>
      <c r="F1340" s="199" t="s">
        <v>14</v>
      </c>
      <c r="G1340" s="232" t="s">
        <v>836</v>
      </c>
      <c r="H1340" s="242" t="s">
        <v>623</v>
      </c>
      <c r="I1340" s="13">
        <v>1500</v>
      </c>
      <c r="J1340" s="61"/>
      <c r="K1340" s="71"/>
      <c r="L1340" s="2"/>
    </row>
    <row r="1341" spans="2:12">
      <c r="B1341" s="283"/>
      <c r="C1341" s="231"/>
      <c r="D1341" s="283"/>
      <c r="E1341" s="232"/>
      <c r="F1341" s="199" t="s">
        <v>14</v>
      </c>
      <c r="G1341" s="232" t="s">
        <v>896</v>
      </c>
      <c r="H1341" s="242" t="s">
        <v>679</v>
      </c>
      <c r="I1341" s="13">
        <v>4000</v>
      </c>
      <c r="J1341" s="61"/>
      <c r="K1341" s="71"/>
      <c r="L1341" s="2"/>
    </row>
    <row r="1342" spans="2:12">
      <c r="B1342" s="283"/>
      <c r="C1342" s="231"/>
      <c r="D1342" s="283"/>
      <c r="E1342" s="232"/>
      <c r="F1342" s="199" t="s">
        <v>14</v>
      </c>
      <c r="G1342" s="232" t="s">
        <v>837</v>
      </c>
      <c r="H1342" s="242" t="s">
        <v>624</v>
      </c>
      <c r="I1342" s="13">
        <v>18000</v>
      </c>
      <c r="J1342" s="61"/>
      <c r="K1342" s="71"/>
      <c r="L1342" s="2"/>
    </row>
    <row r="1343" spans="2:12">
      <c r="B1343" s="283"/>
      <c r="C1343" s="231"/>
      <c r="D1343" s="283"/>
      <c r="E1343" s="232"/>
      <c r="F1343" s="199" t="s">
        <v>14</v>
      </c>
      <c r="G1343" s="232" t="s">
        <v>878</v>
      </c>
      <c r="H1343" s="242" t="s">
        <v>656</v>
      </c>
      <c r="I1343" s="13">
        <v>15000</v>
      </c>
      <c r="J1343" s="61"/>
      <c r="K1343" s="71"/>
      <c r="L1343" s="2"/>
    </row>
    <row r="1344" spans="2:12">
      <c r="B1344" s="283"/>
      <c r="C1344" s="231"/>
      <c r="D1344" s="283"/>
      <c r="E1344" s="232"/>
      <c r="F1344" s="199" t="s">
        <v>14</v>
      </c>
      <c r="G1344" s="232" t="s">
        <v>897</v>
      </c>
      <c r="H1344" s="242" t="s">
        <v>699</v>
      </c>
      <c r="I1344" s="11">
        <v>767956</v>
      </c>
      <c r="J1344" s="61"/>
      <c r="K1344" s="71"/>
      <c r="L1344" s="2"/>
    </row>
    <row r="1345" spans="2:12">
      <c r="B1345" s="283"/>
      <c r="C1345" s="231"/>
      <c r="D1345" s="283"/>
      <c r="E1345" s="232"/>
      <c r="F1345" s="199" t="s">
        <v>14</v>
      </c>
      <c r="G1345" s="232" t="s">
        <v>898</v>
      </c>
      <c r="H1345" s="242" t="s">
        <v>700</v>
      </c>
      <c r="I1345" s="13">
        <v>60000</v>
      </c>
      <c r="J1345" s="61"/>
      <c r="K1345" s="71"/>
      <c r="L1345" s="2"/>
    </row>
    <row r="1346" spans="2:12">
      <c r="B1346" s="283"/>
      <c r="C1346" s="231"/>
      <c r="D1346" s="283"/>
      <c r="E1346" s="232"/>
      <c r="F1346" s="199" t="s">
        <v>14</v>
      </c>
      <c r="G1346" s="232" t="s">
        <v>899</v>
      </c>
      <c r="H1346" s="242" t="s">
        <v>701</v>
      </c>
      <c r="I1346" s="13">
        <v>27500</v>
      </c>
      <c r="J1346" s="61"/>
      <c r="K1346" s="71"/>
      <c r="L1346" s="2"/>
    </row>
    <row r="1347" spans="2:12">
      <c r="B1347" s="283"/>
      <c r="C1347" s="231"/>
      <c r="D1347" s="283"/>
      <c r="E1347" s="232"/>
      <c r="F1347" s="199" t="s">
        <v>14</v>
      </c>
      <c r="G1347" s="232" t="s">
        <v>900</v>
      </c>
      <c r="H1347" s="242" t="s">
        <v>702</v>
      </c>
      <c r="I1347" s="13">
        <v>20000</v>
      </c>
      <c r="J1347" s="61"/>
      <c r="K1347" s="71"/>
      <c r="L1347" s="2"/>
    </row>
    <row r="1348" spans="2:12">
      <c r="B1348" s="283"/>
      <c r="C1348" s="231"/>
      <c r="D1348" s="283"/>
      <c r="E1348" s="232"/>
      <c r="F1348" s="199" t="s">
        <v>14</v>
      </c>
      <c r="G1348" s="232" t="s">
        <v>901</v>
      </c>
      <c r="H1348" s="242" t="s">
        <v>703</v>
      </c>
      <c r="I1348" s="13">
        <v>28000</v>
      </c>
      <c r="J1348" s="61"/>
      <c r="K1348" s="71"/>
      <c r="L1348" s="2"/>
    </row>
    <row r="1349" spans="2:12">
      <c r="B1349" s="283"/>
      <c r="C1349" s="231"/>
      <c r="D1349" s="283"/>
      <c r="E1349" s="232"/>
      <c r="F1349" s="199" t="s">
        <v>14</v>
      </c>
      <c r="G1349" s="232" t="s">
        <v>872</v>
      </c>
      <c r="H1349" s="242" t="s">
        <v>704</v>
      </c>
      <c r="I1349" s="13">
        <v>7000</v>
      </c>
      <c r="J1349" s="61"/>
      <c r="K1349" s="71"/>
      <c r="L1349" s="2"/>
    </row>
    <row r="1350" spans="2:12">
      <c r="B1350" s="283"/>
      <c r="C1350" s="231"/>
      <c r="D1350" s="283"/>
      <c r="E1350" s="232"/>
      <c r="F1350" s="199" t="s">
        <v>14</v>
      </c>
      <c r="G1350" s="232" t="s">
        <v>902</v>
      </c>
      <c r="H1350" s="242" t="s">
        <v>705</v>
      </c>
      <c r="I1350" s="13">
        <v>1000</v>
      </c>
      <c r="J1350" s="61"/>
      <c r="K1350" s="71"/>
      <c r="L1350" s="2"/>
    </row>
    <row r="1351" spans="2:12">
      <c r="B1351" s="283"/>
      <c r="C1351" s="231"/>
      <c r="D1351" s="283"/>
      <c r="E1351" s="232"/>
      <c r="F1351" s="199" t="s">
        <v>14</v>
      </c>
      <c r="G1351" s="232" t="s">
        <v>903</v>
      </c>
      <c r="H1351" s="242" t="s">
        <v>706</v>
      </c>
      <c r="I1351" s="13">
        <v>15000</v>
      </c>
      <c r="J1351" s="61"/>
      <c r="K1351" s="71"/>
      <c r="L1351" s="2"/>
    </row>
    <row r="1352" spans="2:12">
      <c r="B1352" s="283"/>
      <c r="C1352" s="231"/>
      <c r="D1352" s="283"/>
      <c r="E1352" s="232"/>
      <c r="F1352" s="199" t="s">
        <v>14</v>
      </c>
      <c r="G1352" s="232" t="s">
        <v>904</v>
      </c>
      <c r="H1352" s="242" t="s">
        <v>680</v>
      </c>
      <c r="I1352" s="13">
        <v>200000</v>
      </c>
      <c r="J1352" s="61"/>
      <c r="K1352" s="71"/>
      <c r="L1352" s="2"/>
    </row>
    <row r="1353" spans="2:12">
      <c r="B1353" s="283"/>
      <c r="C1353" s="231"/>
      <c r="D1353" s="283"/>
      <c r="E1353" s="232"/>
      <c r="F1353" s="199" t="s">
        <v>14</v>
      </c>
      <c r="G1353" s="232" t="s">
        <v>905</v>
      </c>
      <c r="H1353" s="242" t="s">
        <v>707</v>
      </c>
      <c r="I1353" s="13">
        <v>2000</v>
      </c>
      <c r="J1353" s="61"/>
      <c r="K1353" s="71"/>
      <c r="L1353" s="2"/>
    </row>
    <row r="1354" spans="2:12">
      <c r="B1354" s="283"/>
      <c r="C1354" s="231"/>
      <c r="D1354" s="283"/>
      <c r="E1354" s="232"/>
      <c r="F1354" s="199" t="s">
        <v>14</v>
      </c>
      <c r="G1354" s="232" t="s">
        <v>906</v>
      </c>
      <c r="H1354" s="242" t="s">
        <v>708</v>
      </c>
      <c r="I1354" s="13">
        <v>25000</v>
      </c>
      <c r="J1354" s="61"/>
      <c r="K1354" s="71"/>
      <c r="L1354" s="2"/>
    </row>
    <row r="1355" spans="2:12">
      <c r="B1355" s="283"/>
      <c r="C1355" s="231"/>
      <c r="D1355" s="283"/>
      <c r="E1355" s="232"/>
      <c r="F1355" s="199" t="s">
        <v>14</v>
      </c>
      <c r="G1355" s="232" t="s">
        <v>907</v>
      </c>
      <c r="H1355" s="242" t="s">
        <v>709</v>
      </c>
      <c r="I1355" s="13">
        <v>3000</v>
      </c>
      <c r="J1355" s="61"/>
      <c r="K1355" s="71"/>
      <c r="L1355" s="2"/>
    </row>
    <row r="1356" spans="2:12">
      <c r="B1356" s="283"/>
      <c r="C1356" s="231"/>
      <c r="D1356" s="283"/>
      <c r="E1356" s="232"/>
      <c r="F1356" s="199" t="s">
        <v>14</v>
      </c>
      <c r="G1356" s="232" t="s">
        <v>908</v>
      </c>
      <c r="H1356" s="242" t="s">
        <v>710</v>
      </c>
      <c r="I1356" s="13">
        <v>415000</v>
      </c>
      <c r="J1356" s="61"/>
      <c r="K1356" s="71"/>
      <c r="L1356" s="2"/>
    </row>
    <row r="1357" spans="2:12">
      <c r="B1357" s="283"/>
      <c r="C1357" s="231"/>
      <c r="D1357" s="283"/>
      <c r="E1357" s="232"/>
      <c r="F1357" s="199" t="s">
        <v>14</v>
      </c>
      <c r="G1357" s="232" t="s">
        <v>909</v>
      </c>
      <c r="H1357" s="242" t="s">
        <v>711</v>
      </c>
      <c r="I1357" s="13">
        <v>10000</v>
      </c>
      <c r="J1357" s="61"/>
      <c r="K1357" s="71"/>
      <c r="L1357" s="2"/>
    </row>
    <row r="1358" spans="2:12">
      <c r="B1358" s="283"/>
      <c r="C1358" s="231"/>
      <c r="D1358" s="283"/>
      <c r="E1358" s="232"/>
      <c r="F1358" s="199" t="s">
        <v>14</v>
      </c>
      <c r="G1358" s="232" t="s">
        <v>910</v>
      </c>
      <c r="H1358" s="242" t="s">
        <v>712</v>
      </c>
      <c r="I1358" s="13">
        <v>20000</v>
      </c>
      <c r="J1358" s="61"/>
      <c r="K1358" s="71"/>
      <c r="L1358" s="2"/>
    </row>
    <row r="1359" spans="2:12">
      <c r="B1359" s="283"/>
      <c r="C1359" s="231"/>
      <c r="D1359" s="283"/>
      <c r="E1359" s="232"/>
      <c r="F1359" s="199" t="s">
        <v>14</v>
      </c>
      <c r="G1359" s="232" t="s">
        <v>911</v>
      </c>
      <c r="H1359" s="242" t="s">
        <v>681</v>
      </c>
      <c r="I1359" s="13">
        <v>332391.5</v>
      </c>
      <c r="J1359" s="61"/>
      <c r="K1359" s="71"/>
      <c r="L1359" s="2"/>
    </row>
    <row r="1360" spans="2:12">
      <c r="B1360" s="283"/>
      <c r="C1360" s="231"/>
      <c r="D1360" s="283"/>
      <c r="E1360" s="232"/>
      <c r="F1360" s="199" t="s">
        <v>14</v>
      </c>
      <c r="G1360" s="232" t="s">
        <v>912</v>
      </c>
      <c r="H1360" s="242" t="s">
        <v>713</v>
      </c>
      <c r="I1360" s="13">
        <v>5000</v>
      </c>
      <c r="J1360" s="61"/>
      <c r="K1360" s="71"/>
      <c r="L1360" s="2"/>
    </row>
    <row r="1361" spans="2:12">
      <c r="B1361" s="283"/>
      <c r="C1361" s="231"/>
      <c r="D1361" s="283"/>
      <c r="E1361" s="232"/>
      <c r="F1361" s="199" t="s">
        <v>14</v>
      </c>
      <c r="G1361" s="232" t="s">
        <v>913</v>
      </c>
      <c r="H1361" s="242" t="s">
        <v>682</v>
      </c>
      <c r="I1361" s="13">
        <v>1500</v>
      </c>
      <c r="J1361" s="61"/>
      <c r="K1361" s="71"/>
      <c r="L1361" s="2"/>
    </row>
    <row r="1362" spans="2:12">
      <c r="B1362" s="283"/>
      <c r="C1362" s="231"/>
      <c r="D1362" s="283"/>
      <c r="E1362" s="232"/>
      <c r="F1362" s="199" t="s">
        <v>14</v>
      </c>
      <c r="G1362" s="232" t="s">
        <v>914</v>
      </c>
      <c r="H1362" s="242" t="s">
        <v>683</v>
      </c>
      <c r="I1362" s="13">
        <v>7500</v>
      </c>
      <c r="J1362" s="61"/>
      <c r="K1362" s="71"/>
      <c r="L1362" s="2"/>
    </row>
    <row r="1363" spans="2:12">
      <c r="B1363" s="283"/>
      <c r="C1363" s="231"/>
      <c r="D1363" s="283"/>
      <c r="E1363" s="232"/>
      <c r="F1363" s="199" t="s">
        <v>14</v>
      </c>
      <c r="G1363" s="232" t="s">
        <v>915</v>
      </c>
      <c r="H1363" s="242" t="s">
        <v>684</v>
      </c>
      <c r="I1363" s="13">
        <v>5000</v>
      </c>
      <c r="J1363" s="61"/>
      <c r="K1363" s="71"/>
      <c r="L1363" s="2"/>
    </row>
    <row r="1364" spans="2:12">
      <c r="B1364" s="283"/>
      <c r="C1364" s="231"/>
      <c r="D1364" s="283"/>
      <c r="E1364" s="232"/>
      <c r="F1364" s="199" t="s">
        <v>14</v>
      </c>
      <c r="G1364" s="232" t="s">
        <v>916</v>
      </c>
      <c r="H1364" s="242" t="s">
        <v>685</v>
      </c>
      <c r="I1364" s="13">
        <v>5000</v>
      </c>
      <c r="J1364" s="61"/>
      <c r="K1364" s="71"/>
      <c r="L1364" s="2"/>
    </row>
    <row r="1365" spans="2:12">
      <c r="B1365" s="283"/>
      <c r="C1365" s="231"/>
      <c r="D1365" s="283"/>
      <c r="E1365" s="232"/>
      <c r="F1365" s="199" t="s">
        <v>14</v>
      </c>
      <c r="G1365" s="300" t="s">
        <v>917</v>
      </c>
      <c r="H1365" s="242" t="s">
        <v>686</v>
      </c>
      <c r="I1365" s="73">
        <v>600000</v>
      </c>
      <c r="J1365" s="61"/>
      <c r="K1365" s="71"/>
      <c r="L1365" s="2"/>
    </row>
    <row r="1366" spans="2:12">
      <c r="B1366" s="283"/>
      <c r="C1366" s="231"/>
      <c r="D1366" s="283"/>
      <c r="E1366" s="232"/>
      <c r="F1366" s="230" t="s">
        <v>64</v>
      </c>
      <c r="G1366" s="232" t="s">
        <v>825</v>
      </c>
      <c r="H1366" s="242" t="s">
        <v>632</v>
      </c>
      <c r="I1366" s="13">
        <v>35000</v>
      </c>
      <c r="J1366" s="61"/>
      <c r="K1366" s="71"/>
      <c r="L1366" s="2"/>
    </row>
    <row r="1367" spans="2:12">
      <c r="B1367" s="283"/>
      <c r="C1367" s="231"/>
      <c r="D1367" s="283"/>
      <c r="E1367" s="232"/>
      <c r="F1367" s="230" t="s">
        <v>64</v>
      </c>
      <c r="G1367" s="232" t="s">
        <v>826</v>
      </c>
      <c r="H1367" s="242" t="s">
        <v>629</v>
      </c>
      <c r="I1367" s="13">
        <v>70000</v>
      </c>
      <c r="J1367" s="61"/>
      <c r="K1367" s="71"/>
      <c r="L1367" s="2"/>
    </row>
    <row r="1368" spans="2:12">
      <c r="B1368" s="283"/>
      <c r="C1368" s="231"/>
      <c r="D1368" s="283"/>
      <c r="E1368" s="232"/>
      <c r="F1368" s="230" t="s">
        <v>64</v>
      </c>
      <c r="G1368" s="232" t="s">
        <v>918</v>
      </c>
      <c r="H1368" s="242" t="s">
        <v>714</v>
      </c>
      <c r="I1368" s="13">
        <v>10000</v>
      </c>
      <c r="J1368" s="61"/>
      <c r="K1368" s="71"/>
      <c r="L1368" s="2"/>
    </row>
    <row r="1369" spans="2:12">
      <c r="B1369" s="283"/>
      <c r="C1369" s="231"/>
      <c r="D1369" s="283"/>
      <c r="E1369" s="232"/>
      <c r="F1369" s="230" t="s">
        <v>64</v>
      </c>
      <c r="G1369" s="232" t="s">
        <v>919</v>
      </c>
      <c r="H1369" s="242" t="s">
        <v>715</v>
      </c>
      <c r="I1369" s="13">
        <v>25000</v>
      </c>
      <c r="J1369" s="61"/>
      <c r="K1369" s="71"/>
      <c r="L1369" s="2"/>
    </row>
    <row r="1370" spans="2:12">
      <c r="B1370" s="283"/>
      <c r="C1370" s="231"/>
      <c r="D1370" s="283"/>
      <c r="E1370" s="232"/>
      <c r="F1370" s="230" t="s">
        <v>64</v>
      </c>
      <c r="G1370" s="232" t="s">
        <v>920</v>
      </c>
      <c r="H1370" s="322" t="s">
        <v>1112</v>
      </c>
      <c r="I1370" s="13">
        <v>750000</v>
      </c>
      <c r="J1370" s="61"/>
      <c r="K1370" s="71"/>
      <c r="L1370" s="2"/>
    </row>
    <row r="1371" spans="2:12">
      <c r="B1371" s="283"/>
      <c r="C1371" s="231"/>
      <c r="D1371" s="283"/>
      <c r="E1371" s="232"/>
      <c r="F1371" s="230" t="s">
        <v>64</v>
      </c>
      <c r="G1371" s="232" t="s">
        <v>921</v>
      </c>
      <c r="H1371" s="242" t="s">
        <v>633</v>
      </c>
      <c r="I1371" s="13">
        <v>10000</v>
      </c>
      <c r="J1371" s="61"/>
      <c r="K1371" s="71"/>
      <c r="L1371" s="2"/>
    </row>
    <row r="1372" spans="2:12">
      <c r="B1372" s="283"/>
      <c r="C1372" s="231"/>
      <c r="D1372" s="283"/>
      <c r="E1372" s="232"/>
      <c r="F1372" s="230" t="s">
        <v>64</v>
      </c>
      <c r="G1372" s="232" t="s">
        <v>922</v>
      </c>
      <c r="H1372" s="242" t="s">
        <v>716</v>
      </c>
      <c r="I1372" s="13">
        <v>230000</v>
      </c>
      <c r="J1372" s="61"/>
      <c r="K1372" s="71"/>
      <c r="L1372" s="2"/>
    </row>
    <row r="1373" spans="2:12">
      <c r="B1373" s="283"/>
      <c r="C1373" s="231"/>
      <c r="D1373" s="283"/>
      <c r="E1373" s="232"/>
      <c r="F1373" s="230" t="s">
        <v>64</v>
      </c>
      <c r="G1373" s="232" t="s">
        <v>923</v>
      </c>
      <c r="H1373" s="242" t="s">
        <v>717</v>
      </c>
      <c r="I1373" s="13">
        <v>10000</v>
      </c>
      <c r="J1373" s="61"/>
      <c r="K1373" s="71"/>
      <c r="L1373" s="2"/>
    </row>
    <row r="1374" spans="2:12">
      <c r="B1374" s="192"/>
      <c r="C1374" s="268"/>
      <c r="D1374" s="192" t="s">
        <v>929</v>
      </c>
      <c r="E1374" s="269"/>
      <c r="F1374" s="191"/>
      <c r="G1374" s="269"/>
      <c r="H1374" s="241" t="s">
        <v>718</v>
      </c>
      <c r="I1374" s="3">
        <f>SUBTOTAL(9,I1376:I1394)</f>
        <v>7439764</v>
      </c>
      <c r="J1374" s="61"/>
      <c r="K1374" s="71"/>
      <c r="L1374" s="2"/>
    </row>
    <row r="1375" spans="2:12">
      <c r="B1375" s="192"/>
      <c r="C1375" s="268" t="s">
        <v>930</v>
      </c>
      <c r="D1375" s="192"/>
      <c r="E1375" s="269"/>
      <c r="F1375" s="191"/>
      <c r="G1375" s="269"/>
      <c r="H1375" s="241" t="s">
        <v>719</v>
      </c>
      <c r="I1375" s="3">
        <f>SUBTOTAL(9,I1376:I1394)</f>
        <v>7439764</v>
      </c>
      <c r="J1375" s="61"/>
      <c r="K1375" s="71"/>
      <c r="L1375" s="2"/>
    </row>
    <row r="1376" spans="2:12">
      <c r="B1376" s="283"/>
      <c r="C1376" s="231"/>
      <c r="D1376" s="283"/>
      <c r="E1376" s="232"/>
      <c r="F1376" s="307" t="s">
        <v>14</v>
      </c>
      <c r="G1376" s="301" t="s">
        <v>860</v>
      </c>
      <c r="H1376" s="242" t="s">
        <v>672</v>
      </c>
      <c r="I1376" s="91">
        <v>5353164</v>
      </c>
      <c r="J1376" s="61"/>
      <c r="K1376" s="71"/>
      <c r="L1376" s="2"/>
    </row>
    <row r="1377" spans="2:12">
      <c r="B1377" s="283"/>
      <c r="C1377" s="231"/>
      <c r="D1377" s="283"/>
      <c r="E1377" s="232"/>
      <c r="F1377" s="302" t="s">
        <v>14</v>
      </c>
      <c r="G1377" s="301" t="s">
        <v>861</v>
      </c>
      <c r="H1377" s="242" t="s">
        <v>673</v>
      </c>
      <c r="I1377" s="75">
        <v>103618</v>
      </c>
      <c r="J1377" s="61"/>
      <c r="K1377" s="71"/>
      <c r="L1377" s="2"/>
    </row>
    <row r="1378" spans="2:12">
      <c r="B1378" s="283"/>
      <c r="C1378" s="231"/>
      <c r="D1378" s="283"/>
      <c r="E1378" s="232"/>
      <c r="F1378" s="302" t="s">
        <v>14</v>
      </c>
      <c r="G1378" s="301" t="s">
        <v>862</v>
      </c>
      <c r="H1378" s="242" t="s">
        <v>674</v>
      </c>
      <c r="I1378" s="75">
        <v>863482</v>
      </c>
      <c r="J1378" s="61"/>
      <c r="K1378" s="71"/>
      <c r="L1378" s="2"/>
    </row>
    <row r="1379" spans="2:12">
      <c r="B1379" s="229"/>
      <c r="D1379" s="229"/>
      <c r="F1379" s="302" t="s">
        <v>14</v>
      </c>
      <c r="G1379" s="301" t="s">
        <v>931</v>
      </c>
      <c r="H1379" s="242" t="s">
        <v>720</v>
      </c>
      <c r="I1379" s="75">
        <v>33000</v>
      </c>
      <c r="J1379" s="61"/>
      <c r="K1379" s="71"/>
      <c r="L1379" s="2"/>
    </row>
    <row r="1380" spans="2:12">
      <c r="B1380" s="283"/>
      <c r="C1380" s="231"/>
      <c r="D1380" s="283"/>
      <c r="E1380" s="232"/>
      <c r="F1380" s="302" t="s">
        <v>14</v>
      </c>
      <c r="G1380" s="301" t="s">
        <v>863</v>
      </c>
      <c r="H1380" s="242" t="s">
        <v>677</v>
      </c>
      <c r="I1380" s="75">
        <v>864000</v>
      </c>
      <c r="J1380" s="61"/>
      <c r="K1380" s="71"/>
      <c r="L1380" s="2"/>
    </row>
    <row r="1381" spans="2:12">
      <c r="B1381" s="283"/>
      <c r="C1381" s="231"/>
      <c r="D1381" s="283"/>
      <c r="E1381" s="232"/>
      <c r="F1381" s="302" t="s">
        <v>14</v>
      </c>
      <c r="G1381" s="301" t="s">
        <v>864</v>
      </c>
      <c r="H1381" s="242" t="s">
        <v>692</v>
      </c>
      <c r="I1381" s="75">
        <v>25000</v>
      </c>
      <c r="J1381" s="61"/>
      <c r="K1381" s="71"/>
      <c r="L1381" s="2"/>
    </row>
    <row r="1382" spans="2:12">
      <c r="B1382" s="283"/>
      <c r="C1382" s="231"/>
      <c r="D1382" s="283"/>
      <c r="E1382" s="232"/>
      <c r="F1382" s="302" t="s">
        <v>14</v>
      </c>
      <c r="G1382" s="301" t="s">
        <v>865</v>
      </c>
      <c r="H1382" s="242" t="s">
        <v>693</v>
      </c>
      <c r="I1382" s="75">
        <v>30500</v>
      </c>
      <c r="J1382" s="61"/>
      <c r="K1382" s="71"/>
      <c r="L1382" s="2"/>
    </row>
    <row r="1383" spans="2:12">
      <c r="B1383" s="283"/>
      <c r="C1383" s="231"/>
      <c r="D1383" s="283"/>
      <c r="E1383" s="232"/>
      <c r="F1383" s="199" t="s">
        <v>14</v>
      </c>
      <c r="G1383" s="232" t="s">
        <v>866</v>
      </c>
      <c r="H1383" s="242" t="s">
        <v>694</v>
      </c>
      <c r="I1383" s="5">
        <v>43000</v>
      </c>
      <c r="J1383" s="61"/>
      <c r="K1383" s="71"/>
      <c r="L1383" s="2"/>
    </row>
    <row r="1384" spans="2:12">
      <c r="B1384" s="283"/>
      <c r="C1384" s="231"/>
      <c r="D1384" s="283"/>
      <c r="E1384" s="232"/>
      <c r="F1384" s="199" t="s">
        <v>14</v>
      </c>
      <c r="G1384" s="232" t="s">
        <v>867</v>
      </c>
      <c r="H1384" s="242" t="s">
        <v>695</v>
      </c>
      <c r="I1384" s="5">
        <v>2000</v>
      </c>
      <c r="J1384" s="61"/>
      <c r="K1384" s="71"/>
      <c r="L1384" s="2"/>
    </row>
    <row r="1385" spans="2:12">
      <c r="B1385" s="283"/>
      <c r="C1385" s="231"/>
      <c r="D1385" s="283"/>
      <c r="E1385" s="232"/>
      <c r="F1385" s="199" t="s">
        <v>14</v>
      </c>
      <c r="G1385" s="232">
        <v>2212</v>
      </c>
      <c r="H1385" s="242" t="s">
        <v>678</v>
      </c>
      <c r="I1385" s="5">
        <v>2000</v>
      </c>
      <c r="J1385" s="61"/>
      <c r="K1385" s="71"/>
      <c r="L1385" s="2"/>
    </row>
    <row r="1386" spans="2:12">
      <c r="B1386" s="283"/>
      <c r="C1386" s="231"/>
      <c r="D1386" s="283"/>
      <c r="E1386" s="232"/>
      <c r="F1386" s="199" t="s">
        <v>14</v>
      </c>
      <c r="G1386" s="232">
        <v>2421</v>
      </c>
      <c r="H1386" s="242" t="s">
        <v>618</v>
      </c>
      <c r="I1386" s="5">
        <v>2000</v>
      </c>
      <c r="J1386" s="61"/>
      <c r="K1386" s="71"/>
      <c r="L1386" s="2"/>
    </row>
    <row r="1387" spans="2:12">
      <c r="B1387" s="283"/>
      <c r="C1387" s="231"/>
      <c r="D1387" s="283"/>
      <c r="E1387" s="232"/>
      <c r="F1387" s="199" t="s">
        <v>14</v>
      </c>
      <c r="G1387" s="232">
        <v>2431</v>
      </c>
      <c r="H1387" s="242" t="s">
        <v>619</v>
      </c>
      <c r="I1387" s="5">
        <v>1000</v>
      </c>
      <c r="J1387" s="61"/>
      <c r="K1387" s="71"/>
      <c r="L1387" s="2"/>
    </row>
    <row r="1388" spans="2:12">
      <c r="B1388" s="283"/>
      <c r="C1388" s="231"/>
      <c r="D1388" s="283"/>
      <c r="E1388" s="232"/>
      <c r="F1388" s="199" t="s">
        <v>14</v>
      </c>
      <c r="G1388" s="232" t="s">
        <v>833</v>
      </c>
      <c r="H1388" s="242" t="s">
        <v>631</v>
      </c>
      <c r="I1388" s="5">
        <v>1000</v>
      </c>
      <c r="J1388" s="61"/>
      <c r="K1388" s="71"/>
      <c r="L1388" s="2"/>
    </row>
    <row r="1389" spans="2:12">
      <c r="B1389" s="283"/>
      <c r="C1389" s="231"/>
      <c r="D1389" s="283"/>
      <c r="E1389" s="232"/>
      <c r="F1389" s="199" t="s">
        <v>14</v>
      </c>
      <c r="G1389" s="232" t="s">
        <v>834</v>
      </c>
      <c r="H1389" s="242" t="s">
        <v>621</v>
      </c>
      <c r="I1389" s="5">
        <v>2000</v>
      </c>
      <c r="J1389" s="61"/>
      <c r="K1389" s="71"/>
      <c r="L1389" s="2"/>
    </row>
    <row r="1390" spans="2:12">
      <c r="B1390" s="283"/>
      <c r="C1390" s="231"/>
      <c r="D1390" s="283"/>
      <c r="E1390" s="232"/>
      <c r="F1390" s="199" t="s">
        <v>14</v>
      </c>
      <c r="G1390" s="232" t="s">
        <v>836</v>
      </c>
      <c r="H1390" s="242" t="s">
        <v>623</v>
      </c>
      <c r="I1390" s="5">
        <v>10000</v>
      </c>
      <c r="J1390" s="61"/>
      <c r="K1390" s="71"/>
      <c r="L1390" s="2"/>
    </row>
    <row r="1391" spans="2:12">
      <c r="B1391" s="283"/>
      <c r="C1391" s="231"/>
      <c r="D1391" s="283"/>
      <c r="E1391" s="232"/>
      <c r="F1391" s="199" t="s">
        <v>14</v>
      </c>
      <c r="G1391" s="232" t="s">
        <v>837</v>
      </c>
      <c r="H1391" s="242" t="s">
        <v>624</v>
      </c>
      <c r="I1391" s="5">
        <v>2000</v>
      </c>
      <c r="J1391" s="61"/>
      <c r="K1391" s="71"/>
      <c r="L1391" s="2"/>
    </row>
    <row r="1392" spans="2:12">
      <c r="B1392" s="283"/>
      <c r="C1392" s="231"/>
      <c r="D1392" s="283"/>
      <c r="E1392" s="232"/>
      <c r="F1392" s="199" t="s">
        <v>14</v>
      </c>
      <c r="G1392" s="300">
        <v>2711</v>
      </c>
      <c r="H1392" s="242" t="s">
        <v>699</v>
      </c>
      <c r="I1392" s="5">
        <v>100000</v>
      </c>
      <c r="J1392" s="61"/>
      <c r="K1392" s="71"/>
      <c r="L1392" s="2"/>
    </row>
    <row r="1393" spans="2:12">
      <c r="B1393" s="283"/>
      <c r="C1393" s="231"/>
      <c r="D1393" s="283"/>
      <c r="E1393" s="232"/>
      <c r="F1393" s="199" t="s">
        <v>14</v>
      </c>
      <c r="G1393" s="232" t="s">
        <v>872</v>
      </c>
      <c r="H1393" s="242" t="s">
        <v>704</v>
      </c>
      <c r="I1393" s="5">
        <v>1000</v>
      </c>
      <c r="J1393" s="61"/>
      <c r="K1393" s="71"/>
      <c r="L1393" s="2"/>
    </row>
    <row r="1394" spans="2:12">
      <c r="B1394" s="283"/>
      <c r="C1394" s="231"/>
      <c r="D1394" s="283"/>
      <c r="E1394" s="232"/>
      <c r="F1394" s="199" t="s">
        <v>14</v>
      </c>
      <c r="G1394" s="232">
        <v>3361</v>
      </c>
      <c r="H1394" s="242" t="s">
        <v>711</v>
      </c>
      <c r="I1394" s="5">
        <v>1000</v>
      </c>
      <c r="J1394" s="61"/>
      <c r="K1394" s="71"/>
      <c r="L1394" s="2"/>
    </row>
    <row r="1395" spans="2:12">
      <c r="B1395" s="192"/>
      <c r="C1395" s="268"/>
      <c r="D1395" s="192" t="s">
        <v>934</v>
      </c>
      <c r="E1395" s="269"/>
      <c r="F1395" s="191"/>
      <c r="G1395" s="269"/>
      <c r="H1395" s="241" t="s">
        <v>721</v>
      </c>
      <c r="I1395" s="3">
        <f>SUBTOTAL(9,I1397:I1418)</f>
        <v>1114918</v>
      </c>
      <c r="J1395" s="61"/>
      <c r="K1395" s="71"/>
      <c r="L1395" s="2"/>
    </row>
    <row r="1396" spans="2:12">
      <c r="B1396" s="192"/>
      <c r="C1396" s="268" t="s">
        <v>935</v>
      </c>
      <c r="D1396" s="192"/>
      <c r="E1396" s="269"/>
      <c r="F1396" s="191"/>
      <c r="G1396" s="269"/>
      <c r="H1396" s="241" t="s">
        <v>722</v>
      </c>
      <c r="I1396" s="3">
        <f>SUBTOTAL(9,I1397:I1418)</f>
        <v>1114918</v>
      </c>
      <c r="J1396" s="61"/>
      <c r="K1396" s="71"/>
      <c r="L1396" s="2"/>
    </row>
    <row r="1397" spans="2:12">
      <c r="B1397" s="283"/>
      <c r="C1397" s="231"/>
      <c r="D1397" s="283"/>
      <c r="E1397" s="232"/>
      <c r="F1397" s="199" t="s">
        <v>14</v>
      </c>
      <c r="G1397" s="301" t="s">
        <v>860</v>
      </c>
      <c r="H1397" s="242" t="s">
        <v>672</v>
      </c>
      <c r="I1397" s="74">
        <v>749352</v>
      </c>
      <c r="J1397" s="61"/>
      <c r="K1397" s="71"/>
      <c r="L1397" s="2"/>
    </row>
    <row r="1398" spans="2:12">
      <c r="B1398" s="283"/>
      <c r="C1398" s="231"/>
      <c r="D1398" s="283"/>
      <c r="E1398" s="232"/>
      <c r="F1398" s="199" t="s">
        <v>14</v>
      </c>
      <c r="G1398" s="301" t="s">
        <v>861</v>
      </c>
      <c r="H1398" s="242" t="s">
        <v>673</v>
      </c>
      <c r="I1398" s="74">
        <v>13990</v>
      </c>
      <c r="J1398" s="61"/>
      <c r="K1398" s="71"/>
      <c r="L1398" s="2"/>
    </row>
    <row r="1399" spans="2:12">
      <c r="B1399" s="283"/>
      <c r="C1399" s="231"/>
      <c r="D1399" s="283"/>
      <c r="E1399" s="232"/>
      <c r="F1399" s="199" t="s">
        <v>14</v>
      </c>
      <c r="G1399" s="301" t="s">
        <v>862</v>
      </c>
      <c r="H1399" s="242" t="s">
        <v>674</v>
      </c>
      <c r="I1399" s="74">
        <v>116576</v>
      </c>
      <c r="J1399" s="61"/>
      <c r="K1399" s="71"/>
      <c r="L1399" s="2"/>
    </row>
    <row r="1400" spans="2:12">
      <c r="B1400" s="283"/>
      <c r="C1400" s="231"/>
      <c r="D1400" s="283"/>
      <c r="E1400" s="232"/>
      <c r="F1400" s="199" t="s">
        <v>14</v>
      </c>
      <c r="G1400" s="301" t="s">
        <v>863</v>
      </c>
      <c r="H1400" s="242" t="s">
        <v>677</v>
      </c>
      <c r="I1400" s="74">
        <v>90000</v>
      </c>
      <c r="J1400" s="61"/>
      <c r="K1400" s="71"/>
      <c r="L1400" s="2"/>
    </row>
    <row r="1401" spans="2:12">
      <c r="B1401" s="283"/>
      <c r="C1401" s="231"/>
      <c r="D1401" s="283"/>
      <c r="E1401" s="232"/>
      <c r="F1401" s="199" t="s">
        <v>14</v>
      </c>
      <c r="G1401" s="300" t="s">
        <v>864</v>
      </c>
      <c r="H1401" s="242" t="s">
        <v>692</v>
      </c>
      <c r="I1401" s="74">
        <v>13000</v>
      </c>
      <c r="J1401" s="61"/>
      <c r="K1401" s="71"/>
      <c r="L1401" s="2"/>
    </row>
    <row r="1402" spans="2:12">
      <c r="B1402" s="283"/>
      <c r="C1402" s="231"/>
      <c r="D1402" s="283"/>
      <c r="E1402" s="232"/>
      <c r="F1402" s="199" t="s">
        <v>14</v>
      </c>
      <c r="G1402" s="300" t="s">
        <v>865</v>
      </c>
      <c r="H1402" s="242" t="s">
        <v>693</v>
      </c>
      <c r="I1402" s="74">
        <v>11000</v>
      </c>
      <c r="J1402" s="61"/>
      <c r="K1402" s="71"/>
      <c r="L1402" s="2"/>
    </row>
    <row r="1403" spans="2:12">
      <c r="B1403" s="283"/>
      <c r="C1403" s="231"/>
      <c r="D1403" s="283"/>
      <c r="E1403" s="232"/>
      <c r="F1403" s="199" t="s">
        <v>14</v>
      </c>
      <c r="G1403" s="232" t="s">
        <v>866</v>
      </c>
      <c r="H1403" s="242" t="s">
        <v>694</v>
      </c>
      <c r="I1403" s="11">
        <v>13000</v>
      </c>
      <c r="J1403" s="61"/>
      <c r="K1403" s="71"/>
      <c r="L1403" s="2"/>
    </row>
    <row r="1404" spans="2:12">
      <c r="B1404" s="283"/>
      <c r="C1404" s="231"/>
      <c r="D1404" s="283"/>
      <c r="E1404" s="232"/>
      <c r="F1404" s="199" t="s">
        <v>14</v>
      </c>
      <c r="G1404" s="232" t="s">
        <v>867</v>
      </c>
      <c r="H1404" s="242" t="s">
        <v>695</v>
      </c>
      <c r="I1404" s="11">
        <v>2000</v>
      </c>
      <c r="J1404" s="61"/>
      <c r="K1404" s="71"/>
      <c r="L1404" s="2"/>
    </row>
    <row r="1405" spans="2:12">
      <c r="B1405" s="283"/>
      <c r="C1405" s="231"/>
      <c r="D1405" s="283"/>
      <c r="E1405" s="232"/>
      <c r="F1405" s="199" t="s">
        <v>14</v>
      </c>
      <c r="G1405" s="232" t="s">
        <v>868</v>
      </c>
      <c r="H1405" s="242" t="s">
        <v>678</v>
      </c>
      <c r="I1405" s="11">
        <v>2000</v>
      </c>
      <c r="J1405" s="61"/>
      <c r="K1405" s="71"/>
      <c r="L1405" s="2"/>
    </row>
    <row r="1406" spans="2:12">
      <c r="B1406" s="283"/>
      <c r="C1406" s="231"/>
      <c r="D1406" s="283"/>
      <c r="E1406" s="232"/>
      <c r="F1406" s="199" t="s">
        <v>14</v>
      </c>
      <c r="G1406" s="232" t="s">
        <v>829</v>
      </c>
      <c r="H1406" s="242" t="s">
        <v>618</v>
      </c>
      <c r="I1406" s="11">
        <v>1000</v>
      </c>
      <c r="J1406" s="61"/>
      <c r="K1406" s="71"/>
      <c r="L1406" s="2"/>
    </row>
    <row r="1407" spans="2:12">
      <c r="B1407" s="283"/>
      <c r="C1407" s="231"/>
      <c r="D1407" s="283"/>
      <c r="E1407" s="232"/>
      <c r="F1407" s="199" t="s">
        <v>14</v>
      </c>
      <c r="G1407" s="232" t="s">
        <v>833</v>
      </c>
      <c r="H1407" s="242" t="s">
        <v>631</v>
      </c>
      <c r="I1407" s="11">
        <v>1000</v>
      </c>
      <c r="J1407" s="61"/>
      <c r="K1407" s="71"/>
      <c r="L1407" s="2"/>
    </row>
    <row r="1408" spans="2:12">
      <c r="B1408" s="283"/>
      <c r="C1408" s="231"/>
      <c r="D1408" s="283"/>
      <c r="E1408" s="232"/>
      <c r="F1408" s="199" t="s">
        <v>14</v>
      </c>
      <c r="G1408" s="232" t="s">
        <v>836</v>
      </c>
      <c r="H1408" s="242" t="s">
        <v>623</v>
      </c>
      <c r="I1408" s="11">
        <v>7000</v>
      </c>
      <c r="J1408" s="61"/>
      <c r="K1408" s="71"/>
      <c r="L1408" s="2"/>
    </row>
    <row r="1409" spans="2:12">
      <c r="B1409" s="283"/>
      <c r="C1409" s="231"/>
      <c r="D1409" s="283"/>
      <c r="E1409" s="232"/>
      <c r="F1409" s="199" t="s">
        <v>14</v>
      </c>
      <c r="G1409" s="232" t="s">
        <v>837</v>
      </c>
      <c r="H1409" s="242" t="s">
        <v>624</v>
      </c>
      <c r="I1409" s="11">
        <v>3000</v>
      </c>
      <c r="J1409" s="61"/>
      <c r="K1409" s="71"/>
      <c r="L1409" s="2"/>
    </row>
    <row r="1410" spans="2:12">
      <c r="B1410" s="283"/>
      <c r="C1410" s="231"/>
      <c r="D1410" s="283"/>
      <c r="E1410" s="232"/>
      <c r="F1410" s="199" t="s">
        <v>14</v>
      </c>
      <c r="G1410" s="300">
        <v>2711</v>
      </c>
      <c r="H1410" s="242" t="s">
        <v>699</v>
      </c>
      <c r="I1410" s="11">
        <v>25000</v>
      </c>
      <c r="J1410" s="61"/>
      <c r="K1410" s="71"/>
      <c r="L1410" s="2"/>
    </row>
    <row r="1411" spans="2:12">
      <c r="B1411" s="283"/>
      <c r="C1411" s="231"/>
      <c r="D1411" s="283"/>
      <c r="E1411" s="232"/>
      <c r="F1411" s="199" t="s">
        <v>14</v>
      </c>
      <c r="G1411" s="232" t="s">
        <v>872</v>
      </c>
      <c r="H1411" s="242" t="s">
        <v>704</v>
      </c>
      <c r="I1411" s="11">
        <v>1000</v>
      </c>
      <c r="J1411" s="61"/>
      <c r="K1411" s="71"/>
      <c r="L1411" s="2"/>
    </row>
    <row r="1412" spans="2:12">
      <c r="B1412" s="283"/>
      <c r="C1412" s="231"/>
      <c r="D1412" s="283"/>
      <c r="E1412" s="232"/>
      <c r="F1412" s="199" t="s">
        <v>14</v>
      </c>
      <c r="G1412" s="232" t="s">
        <v>909</v>
      </c>
      <c r="H1412" s="242" t="s">
        <v>711</v>
      </c>
      <c r="I1412" s="11">
        <v>1000</v>
      </c>
      <c r="J1412" s="61"/>
      <c r="K1412" s="71"/>
      <c r="L1412" s="2"/>
    </row>
    <row r="1413" spans="2:12">
      <c r="B1413" s="283"/>
      <c r="C1413" s="231"/>
      <c r="D1413" s="283"/>
      <c r="E1413" s="232"/>
      <c r="F1413" s="199" t="s">
        <v>14</v>
      </c>
      <c r="G1413" s="232" t="s">
        <v>913</v>
      </c>
      <c r="H1413" s="242" t="s">
        <v>682</v>
      </c>
      <c r="I1413" s="11">
        <v>4000</v>
      </c>
      <c r="J1413" s="61"/>
      <c r="K1413" s="71"/>
      <c r="L1413" s="2"/>
    </row>
    <row r="1414" spans="2:12">
      <c r="B1414" s="283"/>
      <c r="C1414" s="231"/>
      <c r="D1414" s="283"/>
      <c r="E1414" s="232"/>
      <c r="F1414" s="199" t="s">
        <v>14</v>
      </c>
      <c r="G1414" s="232" t="s">
        <v>914</v>
      </c>
      <c r="H1414" s="242" t="s">
        <v>683</v>
      </c>
      <c r="I1414" s="11">
        <v>1000</v>
      </c>
      <c r="J1414" s="61"/>
      <c r="K1414" s="71"/>
      <c r="L1414" s="2"/>
    </row>
    <row r="1415" spans="2:12">
      <c r="B1415" s="283"/>
      <c r="C1415" s="231"/>
      <c r="D1415" s="283"/>
      <c r="E1415" s="232"/>
      <c r="F1415" s="230" t="s">
        <v>64</v>
      </c>
      <c r="G1415" s="232" t="s">
        <v>825</v>
      </c>
      <c r="H1415" s="242" t="s">
        <v>632</v>
      </c>
      <c r="I1415" s="11">
        <v>25000</v>
      </c>
      <c r="J1415" s="61"/>
      <c r="K1415" s="71"/>
      <c r="L1415" s="2"/>
    </row>
    <row r="1416" spans="2:12">
      <c r="B1416" s="283"/>
      <c r="C1416" s="231"/>
      <c r="D1416" s="283"/>
      <c r="E1416" s="232"/>
      <c r="F1416" s="230" t="s">
        <v>64</v>
      </c>
      <c r="G1416" s="232" t="s">
        <v>826</v>
      </c>
      <c r="H1416" s="242" t="s">
        <v>629</v>
      </c>
      <c r="I1416" s="11">
        <v>22000</v>
      </c>
      <c r="J1416" s="61"/>
      <c r="K1416" s="71"/>
      <c r="L1416" s="2"/>
    </row>
    <row r="1417" spans="2:12">
      <c r="B1417" s="283"/>
      <c r="C1417" s="231"/>
      <c r="D1417" s="283"/>
      <c r="E1417" s="232"/>
      <c r="F1417" s="230" t="s">
        <v>64</v>
      </c>
      <c r="G1417" s="232" t="s">
        <v>919</v>
      </c>
      <c r="H1417" s="242" t="s">
        <v>715</v>
      </c>
      <c r="I1417" s="11">
        <v>7000</v>
      </c>
      <c r="J1417" s="61"/>
      <c r="K1417" s="71"/>
      <c r="L1417" s="2"/>
    </row>
    <row r="1418" spans="2:12">
      <c r="B1418" s="285"/>
      <c r="C1418" s="286"/>
      <c r="D1418" s="285"/>
      <c r="E1418" s="243"/>
      <c r="F1418" s="284" t="s">
        <v>64</v>
      </c>
      <c r="G1418" s="243" t="s">
        <v>921</v>
      </c>
      <c r="H1418" s="274" t="s">
        <v>633</v>
      </c>
      <c r="I1418" s="15">
        <v>6000</v>
      </c>
      <c r="J1418" s="61"/>
      <c r="K1418" s="71"/>
      <c r="L1418" s="2"/>
    </row>
    <row r="1419" spans="2:12">
      <c r="B1419" s="192"/>
      <c r="C1419" s="268"/>
      <c r="D1419" s="192" t="s">
        <v>924</v>
      </c>
      <c r="E1419" s="269"/>
      <c r="F1419" s="191"/>
      <c r="G1419" s="269"/>
      <c r="H1419" s="241" t="s">
        <v>723</v>
      </c>
      <c r="I1419" s="3">
        <f>SUBTOTAL(9,I1421:I1425)</f>
        <v>750000</v>
      </c>
      <c r="J1419" s="61"/>
      <c r="K1419" s="71"/>
      <c r="L1419" s="2"/>
    </row>
    <row r="1420" spans="2:12">
      <c r="B1420" s="192"/>
      <c r="C1420" s="268" t="s">
        <v>884</v>
      </c>
      <c r="D1420" s="192"/>
      <c r="E1420" s="269"/>
      <c r="F1420" s="289"/>
      <c r="G1420" s="269"/>
      <c r="H1420" s="241" t="s">
        <v>688</v>
      </c>
      <c r="I1420" s="3">
        <f>SUBTOTAL(9,I1421:I1425)</f>
        <v>750000</v>
      </c>
      <c r="J1420" s="61"/>
      <c r="K1420" s="71"/>
      <c r="L1420" s="2"/>
    </row>
    <row r="1421" spans="2:12">
      <c r="B1421" s="283"/>
      <c r="C1421" s="231"/>
      <c r="D1421" s="283"/>
      <c r="E1421" s="232"/>
      <c r="F1421" s="213" t="s">
        <v>14</v>
      </c>
      <c r="G1421" s="232" t="s">
        <v>860</v>
      </c>
      <c r="H1421" s="242" t="s">
        <v>672</v>
      </c>
      <c r="I1421" s="13">
        <v>140000</v>
      </c>
      <c r="J1421" s="61"/>
      <c r="K1421" s="71"/>
      <c r="L1421" s="2"/>
    </row>
    <row r="1422" spans="2:12">
      <c r="B1422" s="283"/>
      <c r="C1422" s="231"/>
      <c r="D1422" s="283"/>
      <c r="E1422" s="232"/>
      <c r="F1422" s="199" t="s">
        <v>14</v>
      </c>
      <c r="G1422" s="232" t="s">
        <v>885</v>
      </c>
      <c r="H1422" s="242" t="s">
        <v>689</v>
      </c>
      <c r="I1422" s="13">
        <v>300000</v>
      </c>
      <c r="J1422" s="61"/>
      <c r="K1422" s="71"/>
      <c r="L1422" s="2"/>
    </row>
    <row r="1423" spans="2:12">
      <c r="B1423" s="283"/>
      <c r="C1423" s="231"/>
      <c r="D1423" s="283"/>
      <c r="E1423" s="232"/>
      <c r="F1423" s="199" t="s">
        <v>14</v>
      </c>
      <c r="G1423" s="232" t="s">
        <v>861</v>
      </c>
      <c r="H1423" s="242" t="s">
        <v>673</v>
      </c>
      <c r="I1423" s="13">
        <v>10000</v>
      </c>
      <c r="J1423" s="61"/>
      <c r="K1423" s="71"/>
      <c r="L1423" s="2"/>
    </row>
    <row r="1424" spans="2:12">
      <c r="B1424" s="283"/>
      <c r="C1424" s="231"/>
      <c r="D1424" s="283"/>
      <c r="E1424" s="232"/>
      <c r="F1424" s="199" t="s">
        <v>14</v>
      </c>
      <c r="G1424" s="232" t="s">
        <v>862</v>
      </c>
      <c r="H1424" s="242" t="s">
        <v>674</v>
      </c>
      <c r="I1424" s="13">
        <v>100000</v>
      </c>
      <c r="J1424" s="61"/>
      <c r="K1424" s="71"/>
      <c r="L1424" s="2"/>
    </row>
    <row r="1425" spans="2:12">
      <c r="B1425" s="283"/>
      <c r="C1425" s="231"/>
      <c r="D1425" s="283"/>
      <c r="E1425" s="232"/>
      <c r="F1425" s="222" t="s">
        <v>14</v>
      </c>
      <c r="G1425" s="232" t="s">
        <v>888</v>
      </c>
      <c r="H1425" s="242" t="s">
        <v>676</v>
      </c>
      <c r="I1425" s="13">
        <v>200000</v>
      </c>
      <c r="J1425" s="61"/>
      <c r="K1425" s="71"/>
      <c r="L1425" s="2"/>
    </row>
    <row r="1426" spans="2:12">
      <c r="B1426" s="192"/>
      <c r="C1426" s="268"/>
      <c r="D1426" s="192"/>
      <c r="E1426" s="269" t="s">
        <v>93</v>
      </c>
      <c r="F1426" s="275"/>
      <c r="G1426" s="269"/>
      <c r="H1426" s="241" t="s">
        <v>724</v>
      </c>
      <c r="I1426" s="3">
        <f>SUBTOTAL(9,I1429:I1441)</f>
        <v>2058927</v>
      </c>
      <c r="J1426" s="61"/>
      <c r="K1426" s="71"/>
      <c r="L1426" s="2"/>
    </row>
    <row r="1427" spans="2:12">
      <c r="B1427" s="192"/>
      <c r="C1427" s="268"/>
      <c r="D1427" s="192" t="s">
        <v>925</v>
      </c>
      <c r="E1427" s="269"/>
      <c r="F1427" s="191"/>
      <c r="G1427" s="269"/>
      <c r="H1427" s="241" t="s">
        <v>725</v>
      </c>
      <c r="I1427" s="3">
        <f>SUBTOTAL(9,I1429:I1441)</f>
        <v>2058927</v>
      </c>
      <c r="J1427" s="61"/>
      <c r="K1427" s="71"/>
      <c r="L1427" s="2"/>
    </row>
    <row r="1428" spans="2:12">
      <c r="B1428" s="192"/>
      <c r="C1428" s="268" t="s">
        <v>926</v>
      </c>
      <c r="D1428" s="192"/>
      <c r="E1428" s="269"/>
      <c r="F1428" s="267"/>
      <c r="G1428" s="269"/>
      <c r="H1428" s="241" t="s">
        <v>726</v>
      </c>
      <c r="I1428" s="3">
        <f>SUBTOTAL(9,I1429:I1441)</f>
        <v>2058927</v>
      </c>
      <c r="J1428" s="61"/>
      <c r="K1428" s="71"/>
      <c r="L1428" s="2"/>
    </row>
    <row r="1429" spans="2:12">
      <c r="B1429" s="283"/>
      <c r="C1429" s="231"/>
      <c r="D1429" s="283"/>
      <c r="E1429" s="232"/>
      <c r="F1429" s="213" t="s">
        <v>14</v>
      </c>
      <c r="G1429" s="300" t="s">
        <v>860</v>
      </c>
      <c r="H1429" s="242" t="s">
        <v>672</v>
      </c>
      <c r="I1429" s="73">
        <f>769992+482328</f>
        <v>1252320</v>
      </c>
      <c r="J1429" s="61"/>
      <c r="K1429" s="71"/>
      <c r="L1429" s="2"/>
    </row>
    <row r="1430" spans="2:12">
      <c r="B1430" s="283"/>
      <c r="C1430" s="231"/>
      <c r="D1430" s="283"/>
      <c r="E1430" s="232"/>
      <c r="F1430" s="199" t="s">
        <v>14</v>
      </c>
      <c r="G1430" s="300" t="s">
        <v>861</v>
      </c>
      <c r="H1430" s="242" t="s">
        <v>673</v>
      </c>
      <c r="I1430" s="73">
        <f>15832+9840</f>
        <v>25672</v>
      </c>
      <c r="J1430" s="61"/>
      <c r="K1430" s="71"/>
      <c r="L1430" s="2"/>
    </row>
    <row r="1431" spans="2:12">
      <c r="B1431" s="283"/>
      <c r="C1431" s="231"/>
      <c r="D1431" s="283"/>
      <c r="E1431" s="232"/>
      <c r="F1431" s="199" t="s">
        <v>14</v>
      </c>
      <c r="G1431" s="300" t="s">
        <v>862</v>
      </c>
      <c r="H1431" s="242" t="s">
        <v>674</v>
      </c>
      <c r="I1431" s="73">
        <f>131945+81990</f>
        <v>213935</v>
      </c>
      <c r="J1431" s="61"/>
      <c r="K1431" s="71"/>
      <c r="L1431" s="2"/>
    </row>
    <row r="1432" spans="2:12">
      <c r="B1432" s="283"/>
      <c r="C1432" s="231"/>
      <c r="D1432" s="283"/>
      <c r="E1432" s="232"/>
      <c r="F1432" s="199" t="s">
        <v>14</v>
      </c>
      <c r="G1432" s="300" t="s">
        <v>863</v>
      </c>
      <c r="H1432" s="242" t="s">
        <v>677</v>
      </c>
      <c r="I1432" s="73">
        <f>180000+108000</f>
        <v>288000</v>
      </c>
      <c r="J1432" s="61"/>
      <c r="K1432" s="71"/>
      <c r="L1432" s="2"/>
    </row>
    <row r="1433" spans="2:12">
      <c r="B1433" s="283"/>
      <c r="C1433" s="231"/>
      <c r="D1433" s="283"/>
      <c r="E1433" s="232"/>
      <c r="F1433" s="199" t="s">
        <v>14</v>
      </c>
      <c r="G1433" s="300" t="s">
        <v>864</v>
      </c>
      <c r="H1433" s="242" t="s">
        <v>692</v>
      </c>
      <c r="I1433" s="74">
        <v>6000</v>
      </c>
      <c r="J1433" s="61"/>
      <c r="K1433" s="71"/>
      <c r="L1433" s="2"/>
    </row>
    <row r="1434" spans="2:12">
      <c r="B1434" s="283"/>
      <c r="C1434" s="231"/>
      <c r="D1434" s="283"/>
      <c r="E1434" s="232"/>
      <c r="F1434" s="199" t="s">
        <v>14</v>
      </c>
      <c r="G1434" s="300" t="s">
        <v>865</v>
      </c>
      <c r="H1434" s="242" t="s">
        <v>693</v>
      </c>
      <c r="I1434" s="74">
        <v>6000</v>
      </c>
      <c r="J1434" s="61"/>
      <c r="K1434" s="71"/>
      <c r="L1434" s="2"/>
    </row>
    <row r="1435" spans="2:12">
      <c r="B1435" s="283"/>
      <c r="C1435" s="231"/>
      <c r="D1435" s="283"/>
      <c r="E1435" s="232"/>
      <c r="F1435" s="199" t="s">
        <v>14</v>
      </c>
      <c r="G1435" s="300" t="s">
        <v>867</v>
      </c>
      <c r="H1435" s="242" t="s">
        <v>695</v>
      </c>
      <c r="I1435" s="74">
        <v>3000</v>
      </c>
      <c r="J1435" s="61"/>
      <c r="K1435" s="71"/>
      <c r="L1435" s="2"/>
    </row>
    <row r="1436" spans="2:12">
      <c r="B1436" s="283"/>
      <c r="C1436" s="231"/>
      <c r="D1436" s="283"/>
      <c r="E1436" s="232"/>
      <c r="F1436" s="199" t="s">
        <v>14</v>
      </c>
      <c r="G1436" s="300" t="s">
        <v>890</v>
      </c>
      <c r="H1436" s="322" t="s">
        <v>1110</v>
      </c>
      <c r="I1436" s="74">
        <v>10000</v>
      </c>
      <c r="J1436" s="61"/>
      <c r="K1436" s="71"/>
      <c r="L1436" s="2"/>
    </row>
    <row r="1437" spans="2:12">
      <c r="B1437" s="283"/>
      <c r="C1437" s="231"/>
      <c r="D1437" s="283"/>
      <c r="E1437" s="232"/>
      <c r="F1437" s="199" t="s">
        <v>14</v>
      </c>
      <c r="G1437" s="300">
        <v>2711</v>
      </c>
      <c r="H1437" s="242" t="s">
        <v>699</v>
      </c>
      <c r="I1437" s="74">
        <v>30000</v>
      </c>
      <c r="J1437" s="61"/>
      <c r="K1437" s="71"/>
      <c r="L1437" s="2"/>
    </row>
    <row r="1438" spans="2:12">
      <c r="B1438" s="283"/>
      <c r="C1438" s="231"/>
      <c r="D1438" s="283"/>
      <c r="E1438" s="232"/>
      <c r="F1438" s="199" t="s">
        <v>14</v>
      </c>
      <c r="G1438" s="300" t="s">
        <v>898</v>
      </c>
      <c r="H1438" s="242" t="s">
        <v>700</v>
      </c>
      <c r="I1438" s="74">
        <v>15000</v>
      </c>
      <c r="J1438" s="61"/>
      <c r="K1438" s="71"/>
      <c r="L1438" s="2"/>
    </row>
    <row r="1439" spans="2:12">
      <c r="B1439" s="283"/>
      <c r="C1439" s="231"/>
      <c r="D1439" s="283"/>
      <c r="E1439" s="232"/>
      <c r="F1439" s="199" t="s">
        <v>14</v>
      </c>
      <c r="G1439" s="232" t="s">
        <v>843</v>
      </c>
      <c r="H1439" s="242" t="s">
        <v>626</v>
      </c>
      <c r="I1439" s="11">
        <v>5000</v>
      </c>
      <c r="J1439" s="61"/>
      <c r="K1439" s="71"/>
      <c r="L1439" s="2"/>
    </row>
    <row r="1440" spans="2:12">
      <c r="B1440" s="283"/>
      <c r="C1440" s="231"/>
      <c r="D1440" s="283"/>
      <c r="E1440" s="232"/>
      <c r="F1440" s="199" t="s">
        <v>14</v>
      </c>
      <c r="G1440" s="232" t="s">
        <v>927</v>
      </c>
      <c r="H1440" s="322" t="s">
        <v>1120</v>
      </c>
      <c r="I1440" s="11">
        <v>4000</v>
      </c>
      <c r="J1440" s="61"/>
      <c r="K1440" s="71"/>
      <c r="L1440" s="2"/>
    </row>
    <row r="1441" spans="2:12">
      <c r="B1441" s="283"/>
      <c r="C1441" s="231"/>
      <c r="D1441" s="283"/>
      <c r="E1441" s="232"/>
      <c r="F1441" s="199" t="s">
        <v>14</v>
      </c>
      <c r="G1441" s="232" t="s">
        <v>928</v>
      </c>
      <c r="H1441" s="242" t="s">
        <v>687</v>
      </c>
      <c r="I1441" s="13">
        <v>200000</v>
      </c>
      <c r="J1441" s="61"/>
      <c r="K1441" s="71"/>
      <c r="L1441" s="2"/>
    </row>
    <row r="1442" spans="2:12">
      <c r="B1442" s="192"/>
      <c r="C1442" s="268"/>
      <c r="D1442" s="192"/>
      <c r="E1442" s="269" t="s">
        <v>986</v>
      </c>
      <c r="F1442" s="191"/>
      <c r="G1442" s="269"/>
      <c r="H1442" s="321" t="s">
        <v>1111</v>
      </c>
      <c r="I1442" s="3">
        <f>SUBTOTAL(9,I1445:I1460)</f>
        <v>394266</v>
      </c>
      <c r="J1442" s="61"/>
      <c r="K1442" s="71"/>
      <c r="L1442" s="2"/>
    </row>
    <row r="1443" spans="2:12">
      <c r="B1443" s="192"/>
      <c r="C1443" s="268"/>
      <c r="D1443" s="192" t="s">
        <v>932</v>
      </c>
      <c r="E1443" s="269"/>
      <c r="F1443" s="191"/>
      <c r="G1443" s="269"/>
      <c r="H1443" s="241" t="s">
        <v>728</v>
      </c>
      <c r="I1443" s="3">
        <f>SUBTOTAL(9,I1445:I1460)</f>
        <v>394266</v>
      </c>
      <c r="J1443" s="61"/>
      <c r="K1443" s="71"/>
      <c r="L1443" s="2"/>
    </row>
    <row r="1444" spans="2:12">
      <c r="B1444" s="192"/>
      <c r="C1444" s="268" t="s">
        <v>933</v>
      </c>
      <c r="D1444" s="192"/>
      <c r="E1444" s="269"/>
      <c r="F1444" s="267"/>
      <c r="G1444" s="269"/>
      <c r="H1444" s="241" t="s">
        <v>729</v>
      </c>
      <c r="I1444" s="3">
        <f>SUBTOTAL(9,I1445:I1460)</f>
        <v>394266</v>
      </c>
      <c r="J1444" s="61"/>
      <c r="K1444" s="71"/>
      <c r="L1444" s="2"/>
    </row>
    <row r="1445" spans="2:12">
      <c r="B1445" s="283"/>
      <c r="C1445" s="231"/>
      <c r="D1445" s="283"/>
      <c r="E1445" s="232"/>
      <c r="F1445" s="213" t="s">
        <v>14</v>
      </c>
      <c r="G1445" s="301" t="s">
        <v>860</v>
      </c>
      <c r="H1445" s="242" t="s">
        <v>672</v>
      </c>
      <c r="I1445" s="74">
        <v>192000</v>
      </c>
      <c r="J1445" s="61"/>
      <c r="K1445" s="71"/>
      <c r="L1445" s="2"/>
    </row>
    <row r="1446" spans="2:12">
      <c r="B1446" s="283"/>
      <c r="C1446" s="231"/>
      <c r="D1446" s="283"/>
      <c r="E1446" s="232"/>
      <c r="F1446" s="199" t="s">
        <v>14</v>
      </c>
      <c r="G1446" s="301" t="s">
        <v>861</v>
      </c>
      <c r="H1446" s="242" t="s">
        <v>673</v>
      </c>
      <c r="I1446" s="74">
        <v>4100</v>
      </c>
      <c r="J1446" s="61"/>
      <c r="K1446" s="71"/>
      <c r="L1446" s="2"/>
    </row>
    <row r="1447" spans="2:12">
      <c r="B1447" s="283"/>
      <c r="C1447" s="231"/>
      <c r="D1447" s="283"/>
      <c r="E1447" s="232"/>
      <c r="F1447" s="199" t="s">
        <v>14</v>
      </c>
      <c r="G1447" s="301" t="s">
        <v>862</v>
      </c>
      <c r="H1447" s="242" t="s">
        <v>674</v>
      </c>
      <c r="I1447" s="74">
        <v>34166</v>
      </c>
      <c r="J1447" s="61"/>
      <c r="K1447" s="71"/>
      <c r="L1447" s="2"/>
    </row>
    <row r="1448" spans="2:12">
      <c r="B1448" s="283"/>
      <c r="C1448" s="231"/>
      <c r="D1448" s="283"/>
      <c r="E1448" s="232"/>
      <c r="F1448" s="199" t="s">
        <v>14</v>
      </c>
      <c r="G1448" s="301" t="s">
        <v>863</v>
      </c>
      <c r="H1448" s="242" t="s">
        <v>677</v>
      </c>
      <c r="I1448" s="74">
        <v>54000</v>
      </c>
      <c r="J1448" s="61"/>
      <c r="K1448" s="71"/>
      <c r="L1448" s="2"/>
    </row>
    <row r="1449" spans="2:12">
      <c r="B1449" s="283"/>
      <c r="C1449" s="231"/>
      <c r="D1449" s="283"/>
      <c r="E1449" s="232"/>
      <c r="F1449" s="199" t="s">
        <v>14</v>
      </c>
      <c r="G1449" s="301" t="s">
        <v>864</v>
      </c>
      <c r="H1449" s="242" t="s">
        <v>692</v>
      </c>
      <c r="I1449" s="74">
        <v>12000</v>
      </c>
      <c r="J1449" s="61"/>
      <c r="K1449" s="71"/>
      <c r="L1449" s="2"/>
    </row>
    <row r="1450" spans="2:12">
      <c r="B1450" s="283"/>
      <c r="C1450" s="231"/>
      <c r="D1450" s="283"/>
      <c r="E1450" s="232"/>
      <c r="F1450" s="199" t="s">
        <v>14</v>
      </c>
      <c r="G1450" s="198" t="s">
        <v>865</v>
      </c>
      <c r="H1450" s="242" t="s">
        <v>693</v>
      </c>
      <c r="I1450" s="11">
        <v>12000</v>
      </c>
      <c r="J1450" s="61"/>
      <c r="K1450" s="71"/>
      <c r="L1450" s="2"/>
    </row>
    <row r="1451" spans="2:12">
      <c r="B1451" s="283"/>
      <c r="C1451" s="231"/>
      <c r="D1451" s="283"/>
      <c r="E1451" s="232"/>
      <c r="F1451" s="199" t="s">
        <v>14</v>
      </c>
      <c r="G1451" s="232" t="s">
        <v>867</v>
      </c>
      <c r="H1451" s="242" t="s">
        <v>695</v>
      </c>
      <c r="I1451" s="11">
        <v>12000</v>
      </c>
      <c r="J1451" s="61"/>
      <c r="K1451" s="71"/>
      <c r="L1451" s="2"/>
    </row>
    <row r="1452" spans="2:12">
      <c r="B1452" s="283"/>
      <c r="C1452" s="231"/>
      <c r="D1452" s="283"/>
      <c r="E1452" s="232"/>
      <c r="F1452" s="199" t="s">
        <v>14</v>
      </c>
      <c r="G1452" s="232" t="s">
        <v>890</v>
      </c>
      <c r="H1452" s="322" t="s">
        <v>1110</v>
      </c>
      <c r="I1452" s="11">
        <v>21000</v>
      </c>
      <c r="J1452" s="61"/>
      <c r="K1452" s="71"/>
      <c r="L1452" s="2"/>
    </row>
    <row r="1453" spans="2:12">
      <c r="B1453" s="283"/>
      <c r="C1453" s="231"/>
      <c r="D1453" s="283"/>
      <c r="E1453" s="232"/>
      <c r="F1453" s="199" t="s">
        <v>14</v>
      </c>
      <c r="G1453" s="232" t="s">
        <v>833</v>
      </c>
      <c r="H1453" s="242" t="s">
        <v>631</v>
      </c>
      <c r="I1453" s="11">
        <v>10000</v>
      </c>
      <c r="J1453" s="61"/>
      <c r="K1453" s="71"/>
      <c r="L1453" s="2"/>
    </row>
    <row r="1454" spans="2:12">
      <c r="B1454" s="283"/>
      <c r="C1454" s="231"/>
      <c r="D1454" s="283"/>
      <c r="E1454" s="232"/>
      <c r="F1454" s="199" t="s">
        <v>14</v>
      </c>
      <c r="G1454" s="232" t="s">
        <v>869</v>
      </c>
      <c r="H1454" s="242" t="s">
        <v>727</v>
      </c>
      <c r="I1454" s="11">
        <v>1000</v>
      </c>
      <c r="J1454" s="61"/>
      <c r="K1454" s="71"/>
      <c r="L1454" s="2"/>
    </row>
    <row r="1455" spans="2:12">
      <c r="B1455" s="283"/>
      <c r="C1455" s="231"/>
      <c r="D1455" s="283"/>
      <c r="E1455" s="232"/>
      <c r="F1455" s="199" t="s">
        <v>14</v>
      </c>
      <c r="G1455" s="232" t="s">
        <v>872</v>
      </c>
      <c r="H1455" s="242" t="s">
        <v>704</v>
      </c>
      <c r="I1455" s="11">
        <v>1000</v>
      </c>
      <c r="J1455" s="61"/>
      <c r="K1455" s="71"/>
      <c r="L1455" s="2"/>
    </row>
    <row r="1456" spans="2:12">
      <c r="B1456" s="283"/>
      <c r="C1456" s="231"/>
      <c r="D1456" s="283"/>
      <c r="E1456" s="232"/>
      <c r="F1456" s="199" t="s">
        <v>14</v>
      </c>
      <c r="G1456" s="232" t="s">
        <v>903</v>
      </c>
      <c r="H1456" s="322" t="s">
        <v>706</v>
      </c>
      <c r="I1456" s="11">
        <v>1000</v>
      </c>
      <c r="J1456" s="61"/>
      <c r="K1456" s="71"/>
      <c r="L1456" s="2"/>
    </row>
    <row r="1457" spans="2:12">
      <c r="B1457" s="283"/>
      <c r="C1457" s="231"/>
      <c r="D1457" s="283"/>
      <c r="E1457" s="232"/>
      <c r="F1457" s="230" t="s">
        <v>64</v>
      </c>
      <c r="G1457" s="232" t="s">
        <v>825</v>
      </c>
      <c r="H1457" s="242" t="s">
        <v>632</v>
      </c>
      <c r="I1457" s="11">
        <v>10000</v>
      </c>
      <c r="J1457" s="61"/>
      <c r="K1457" s="71"/>
      <c r="L1457" s="2"/>
    </row>
    <row r="1458" spans="2:12">
      <c r="B1458" s="283"/>
      <c r="C1458" s="231"/>
      <c r="D1458" s="283"/>
      <c r="E1458" s="232"/>
      <c r="F1458" s="230" t="s">
        <v>64</v>
      </c>
      <c r="G1458" s="232" t="s">
        <v>826</v>
      </c>
      <c r="H1458" s="242" t="s">
        <v>629</v>
      </c>
      <c r="I1458" s="11">
        <v>10000</v>
      </c>
      <c r="J1458" s="61"/>
      <c r="K1458" s="71"/>
      <c r="L1458" s="2"/>
    </row>
    <row r="1459" spans="2:12">
      <c r="B1459" s="283"/>
      <c r="C1459" s="231"/>
      <c r="D1459" s="283"/>
      <c r="E1459" s="232"/>
      <c r="F1459" s="230" t="s">
        <v>64</v>
      </c>
      <c r="G1459" s="232" t="s">
        <v>918</v>
      </c>
      <c r="H1459" s="242" t="s">
        <v>714</v>
      </c>
      <c r="I1459" s="11">
        <v>10000</v>
      </c>
      <c r="J1459" s="61"/>
      <c r="K1459" s="71"/>
      <c r="L1459" s="2"/>
    </row>
    <row r="1460" spans="2:12">
      <c r="B1460" s="283"/>
      <c r="C1460" s="231"/>
      <c r="D1460" s="283"/>
      <c r="E1460" s="232"/>
      <c r="F1460" s="230" t="s">
        <v>64</v>
      </c>
      <c r="G1460" s="232" t="s">
        <v>921</v>
      </c>
      <c r="H1460" s="242" t="s">
        <v>633</v>
      </c>
      <c r="I1460" s="11">
        <v>10000</v>
      </c>
      <c r="J1460" s="61"/>
      <c r="K1460" s="71"/>
      <c r="L1460" s="2"/>
    </row>
    <row r="1461" spans="2:12">
      <c r="B1461" s="192"/>
      <c r="C1461" s="268"/>
      <c r="D1461" s="192"/>
      <c r="E1461" s="269" t="s">
        <v>1108</v>
      </c>
      <c r="F1461" s="191"/>
      <c r="G1461" s="269"/>
      <c r="H1461" s="241" t="s">
        <v>600</v>
      </c>
      <c r="I1461" s="3">
        <f>SUBTOTAL(9,I1464)</f>
        <v>100000</v>
      </c>
      <c r="J1461" s="61"/>
      <c r="K1461" s="71"/>
      <c r="L1461" s="2"/>
    </row>
    <row r="1462" spans="2:12">
      <c r="B1462" s="192"/>
      <c r="C1462" s="268"/>
      <c r="D1462" s="192" t="s">
        <v>847</v>
      </c>
      <c r="E1462" s="269"/>
      <c r="F1462" s="191"/>
      <c r="G1462" s="269"/>
      <c r="H1462" s="241" t="s">
        <v>601</v>
      </c>
      <c r="I1462" s="3">
        <f>SUBTOTAL(9,I1464)</f>
        <v>100000</v>
      </c>
      <c r="J1462" s="61"/>
      <c r="K1462" s="71"/>
      <c r="L1462" s="2"/>
    </row>
    <row r="1463" spans="2:12">
      <c r="B1463" s="192"/>
      <c r="C1463" s="268" t="s">
        <v>848</v>
      </c>
      <c r="D1463" s="192"/>
      <c r="E1463" s="269"/>
      <c r="F1463" s="191"/>
      <c r="G1463" s="269"/>
      <c r="H1463" s="241" t="s">
        <v>606</v>
      </c>
      <c r="I1463" s="3">
        <f>SUBTOTAL(9,I1464)</f>
        <v>100000</v>
      </c>
      <c r="J1463" s="61"/>
      <c r="K1463" s="71"/>
      <c r="L1463" s="2"/>
    </row>
    <row r="1464" spans="2:12">
      <c r="B1464" s="283"/>
      <c r="C1464" s="231"/>
      <c r="D1464" s="283"/>
      <c r="E1464" s="232"/>
      <c r="F1464" s="308" t="s">
        <v>14</v>
      </c>
      <c r="G1464" s="232" t="s">
        <v>849</v>
      </c>
      <c r="H1464" s="242" t="s">
        <v>735</v>
      </c>
      <c r="I1464" s="13">
        <v>100000</v>
      </c>
      <c r="J1464" s="61"/>
      <c r="K1464" s="71"/>
      <c r="L1464" s="2"/>
    </row>
    <row r="1465" spans="2:12">
      <c r="B1465" s="192"/>
      <c r="C1465" s="268"/>
      <c r="D1465" s="192"/>
      <c r="E1465" s="269" t="s">
        <v>281</v>
      </c>
      <c r="F1465" s="191"/>
      <c r="G1465" s="269"/>
      <c r="H1465" s="241" t="s">
        <v>602</v>
      </c>
      <c r="I1465" s="3">
        <f>SUBTOTAL(9,I1468:I1492)</f>
        <v>7222123</v>
      </c>
      <c r="J1465" s="61"/>
      <c r="K1465" s="71"/>
      <c r="L1465" s="2"/>
    </row>
    <row r="1466" spans="2:12">
      <c r="B1466" s="192"/>
      <c r="C1466" s="268"/>
      <c r="D1466" s="192" t="s">
        <v>858</v>
      </c>
      <c r="E1466" s="269"/>
      <c r="F1466" s="289"/>
      <c r="G1466" s="269"/>
      <c r="H1466" s="241" t="s">
        <v>731</v>
      </c>
      <c r="I1466" s="3">
        <f>SUBTOTAL(9,I1468:I1492)</f>
        <v>7222123</v>
      </c>
      <c r="J1466" s="61"/>
      <c r="K1466" s="71"/>
      <c r="L1466" s="2"/>
    </row>
    <row r="1467" spans="2:12">
      <c r="B1467" s="192"/>
      <c r="C1467" s="268" t="s">
        <v>859</v>
      </c>
      <c r="D1467" s="192"/>
      <c r="E1467" s="269"/>
      <c r="F1467" s="191"/>
      <c r="G1467" s="269"/>
      <c r="H1467" s="241" t="s">
        <v>732</v>
      </c>
      <c r="I1467" s="3">
        <f>SUBTOTAL(9,I1468:I1492)</f>
        <v>7222123</v>
      </c>
      <c r="J1467" s="61"/>
      <c r="K1467" s="71"/>
      <c r="L1467" s="2"/>
    </row>
    <row r="1468" spans="2:12">
      <c r="B1468" s="229"/>
      <c r="D1468" s="229"/>
      <c r="F1468" s="199" t="s">
        <v>14</v>
      </c>
      <c r="G1468" s="232" t="s">
        <v>860</v>
      </c>
      <c r="H1468" s="202" t="s">
        <v>672</v>
      </c>
      <c r="I1468" s="11">
        <f>1295772+224100</f>
        <v>1519872</v>
      </c>
      <c r="J1468" s="61"/>
      <c r="K1468" s="71"/>
      <c r="L1468" s="2"/>
    </row>
    <row r="1469" spans="2:12">
      <c r="B1469" s="229"/>
      <c r="D1469" s="229"/>
      <c r="F1469" s="199" t="s">
        <v>14</v>
      </c>
      <c r="G1469" s="232" t="s">
        <v>861</v>
      </c>
      <c r="H1469" s="202" t="s">
        <v>673</v>
      </c>
      <c r="I1469" s="11">
        <f>26696+4635</f>
        <v>31331</v>
      </c>
      <c r="J1469" s="61"/>
      <c r="K1469" s="71"/>
      <c r="L1469" s="2"/>
    </row>
    <row r="1470" spans="2:12">
      <c r="B1470" s="229"/>
      <c r="D1470" s="229"/>
      <c r="F1470" s="199" t="s">
        <v>14</v>
      </c>
      <c r="G1470" s="232" t="s">
        <v>862</v>
      </c>
      <c r="H1470" s="202" t="s">
        <v>674</v>
      </c>
      <c r="I1470" s="11">
        <f>222466+38625</f>
        <v>261091</v>
      </c>
      <c r="J1470" s="61"/>
      <c r="K1470" s="71"/>
      <c r="L1470" s="2"/>
    </row>
    <row r="1471" spans="2:12">
      <c r="B1471" s="229"/>
      <c r="D1471" s="229"/>
      <c r="F1471" s="199" t="s">
        <v>14</v>
      </c>
      <c r="G1471" s="232" t="s">
        <v>863</v>
      </c>
      <c r="H1471" s="202" t="s">
        <v>677</v>
      </c>
      <c r="I1471" s="11">
        <f>306000+54000</f>
        <v>360000</v>
      </c>
      <c r="J1471" s="61"/>
      <c r="K1471" s="71"/>
      <c r="L1471" s="2"/>
    </row>
    <row r="1472" spans="2:12">
      <c r="B1472" s="283"/>
      <c r="C1472" s="231"/>
      <c r="D1472" s="283"/>
      <c r="E1472" s="232"/>
      <c r="F1472" s="199" t="s">
        <v>14</v>
      </c>
      <c r="G1472" s="232" t="s">
        <v>864</v>
      </c>
      <c r="H1472" s="202" t="s">
        <v>692</v>
      </c>
      <c r="I1472" s="11">
        <v>16424</v>
      </c>
      <c r="J1472" s="61"/>
      <c r="K1472" s="71"/>
      <c r="L1472" s="2"/>
    </row>
    <row r="1473" spans="2:12">
      <c r="B1473" s="283"/>
      <c r="C1473" s="231"/>
      <c r="D1473" s="283"/>
      <c r="E1473" s="232"/>
      <c r="F1473" s="199" t="s">
        <v>14</v>
      </c>
      <c r="G1473" s="232" t="s">
        <v>865</v>
      </c>
      <c r="H1473" s="242" t="s">
        <v>693</v>
      </c>
      <c r="I1473" s="11">
        <v>21782</v>
      </c>
      <c r="J1473" s="61"/>
      <c r="K1473" s="71"/>
      <c r="L1473" s="2"/>
    </row>
    <row r="1474" spans="2:12">
      <c r="B1474" s="283"/>
      <c r="C1474" s="231"/>
      <c r="D1474" s="283"/>
      <c r="E1474" s="232"/>
      <c r="F1474" s="199" t="s">
        <v>14</v>
      </c>
      <c r="G1474" s="232" t="s">
        <v>866</v>
      </c>
      <c r="H1474" s="242" t="s">
        <v>694</v>
      </c>
      <c r="I1474" s="11">
        <v>2727</v>
      </c>
      <c r="J1474" s="61"/>
      <c r="K1474" s="71"/>
      <c r="L1474" s="2"/>
    </row>
    <row r="1475" spans="2:12">
      <c r="B1475" s="283"/>
      <c r="C1475" s="231"/>
      <c r="D1475" s="283"/>
      <c r="E1475" s="232"/>
      <c r="F1475" s="199" t="s">
        <v>14</v>
      </c>
      <c r="G1475" s="232" t="s">
        <v>867</v>
      </c>
      <c r="H1475" s="242" t="s">
        <v>695</v>
      </c>
      <c r="I1475" s="11">
        <v>6939</v>
      </c>
      <c r="J1475" s="61"/>
      <c r="K1475" s="71"/>
      <c r="L1475" s="2"/>
    </row>
    <row r="1476" spans="2:12">
      <c r="B1476" s="283"/>
      <c r="C1476" s="231"/>
      <c r="D1476" s="283"/>
      <c r="E1476" s="232"/>
      <c r="F1476" s="199" t="s">
        <v>14</v>
      </c>
      <c r="G1476" s="232" t="s">
        <v>868</v>
      </c>
      <c r="H1476" s="242" t="s">
        <v>678</v>
      </c>
      <c r="I1476" s="11">
        <v>3560</v>
      </c>
      <c r="J1476" s="61"/>
      <c r="K1476" s="71"/>
      <c r="L1476" s="2"/>
    </row>
    <row r="1477" spans="2:12">
      <c r="B1477" s="283"/>
      <c r="C1477" s="231"/>
      <c r="D1477" s="283"/>
      <c r="E1477" s="232"/>
      <c r="F1477" s="199" t="s">
        <v>14</v>
      </c>
      <c r="G1477" s="232" t="s">
        <v>829</v>
      </c>
      <c r="H1477" s="242" t="s">
        <v>618</v>
      </c>
      <c r="I1477" s="11">
        <v>5400</v>
      </c>
      <c r="J1477" s="61"/>
      <c r="K1477" s="71"/>
      <c r="L1477" s="2"/>
    </row>
    <row r="1478" spans="2:12">
      <c r="B1478" s="283"/>
      <c r="C1478" s="231"/>
      <c r="D1478" s="283"/>
      <c r="E1478" s="232"/>
      <c r="F1478" s="199" t="s">
        <v>14</v>
      </c>
      <c r="G1478" s="232" t="s">
        <v>833</v>
      </c>
      <c r="H1478" s="242" t="s">
        <v>631</v>
      </c>
      <c r="I1478" s="13">
        <v>3425235</v>
      </c>
      <c r="J1478" s="61"/>
      <c r="K1478" s="71"/>
      <c r="L1478" s="2"/>
    </row>
    <row r="1479" spans="2:12">
      <c r="B1479" s="283"/>
      <c r="C1479" s="231"/>
      <c r="D1479" s="283"/>
      <c r="E1479" s="232"/>
      <c r="F1479" s="199" t="s">
        <v>14</v>
      </c>
      <c r="G1479" s="232" t="s">
        <v>834</v>
      </c>
      <c r="H1479" s="242" t="s">
        <v>621</v>
      </c>
      <c r="I1479" s="11">
        <v>18937</v>
      </c>
      <c r="J1479" s="61"/>
      <c r="K1479" s="71"/>
      <c r="L1479" s="2"/>
    </row>
    <row r="1480" spans="2:12">
      <c r="B1480" s="283"/>
      <c r="C1480" s="231"/>
      <c r="D1480" s="283"/>
      <c r="E1480" s="232"/>
      <c r="F1480" s="199" t="s">
        <v>14</v>
      </c>
      <c r="G1480" s="232" t="s">
        <v>835</v>
      </c>
      <c r="H1480" s="242" t="s">
        <v>622</v>
      </c>
      <c r="I1480" s="11">
        <v>2475</v>
      </c>
      <c r="J1480" s="61"/>
      <c r="K1480" s="71"/>
      <c r="L1480" s="2"/>
    </row>
    <row r="1481" spans="2:12">
      <c r="B1481" s="283"/>
      <c r="C1481" s="231"/>
      <c r="D1481" s="283"/>
      <c r="E1481" s="232"/>
      <c r="F1481" s="199" t="s">
        <v>14</v>
      </c>
      <c r="G1481" s="232" t="s">
        <v>836</v>
      </c>
      <c r="H1481" s="242" t="s">
        <v>623</v>
      </c>
      <c r="I1481" s="11">
        <v>1767</v>
      </c>
      <c r="J1481" s="61"/>
      <c r="K1481" s="71"/>
      <c r="L1481" s="2"/>
    </row>
    <row r="1482" spans="2:12">
      <c r="B1482" s="283"/>
      <c r="C1482" s="231"/>
      <c r="D1482" s="283"/>
      <c r="E1482" s="232"/>
      <c r="F1482" s="199" t="s">
        <v>14</v>
      </c>
      <c r="G1482" s="232" t="s">
        <v>869</v>
      </c>
      <c r="H1482" s="242" t="s">
        <v>727</v>
      </c>
      <c r="I1482" s="11">
        <v>3024</v>
      </c>
      <c r="J1482" s="61"/>
      <c r="K1482" s="71"/>
      <c r="L1482" s="2"/>
    </row>
    <row r="1483" spans="2:12">
      <c r="B1483" s="283"/>
      <c r="C1483" s="231"/>
      <c r="D1483" s="283"/>
      <c r="E1483" s="232"/>
      <c r="F1483" s="199" t="s">
        <v>14</v>
      </c>
      <c r="G1483" s="232" t="s">
        <v>870</v>
      </c>
      <c r="H1483" s="242" t="s">
        <v>730</v>
      </c>
      <c r="I1483" s="11">
        <v>325</v>
      </c>
      <c r="J1483" s="61"/>
      <c r="K1483" s="71"/>
      <c r="L1483" s="2"/>
    </row>
    <row r="1484" spans="2:12">
      <c r="B1484" s="283"/>
      <c r="C1484" s="231"/>
      <c r="D1484" s="283"/>
      <c r="E1484" s="232"/>
      <c r="F1484" s="199" t="s">
        <v>14</v>
      </c>
      <c r="G1484" s="232" t="s">
        <v>837</v>
      </c>
      <c r="H1484" s="242" t="s">
        <v>624</v>
      </c>
      <c r="I1484" s="11">
        <v>5282</v>
      </c>
      <c r="J1484" s="61"/>
      <c r="K1484" s="71"/>
      <c r="L1484" s="2"/>
    </row>
    <row r="1485" spans="2:12">
      <c r="B1485" s="283"/>
      <c r="C1485" s="231"/>
      <c r="D1485" s="283"/>
      <c r="E1485" s="232"/>
      <c r="F1485" s="199" t="s">
        <v>14</v>
      </c>
      <c r="G1485" s="232" t="s">
        <v>871</v>
      </c>
      <c r="H1485" s="242" t="s">
        <v>733</v>
      </c>
      <c r="I1485" s="11">
        <v>2565</v>
      </c>
      <c r="J1485" s="61"/>
      <c r="K1485" s="71"/>
      <c r="L1485" s="2"/>
    </row>
    <row r="1486" spans="2:12">
      <c r="B1486" s="283"/>
      <c r="C1486" s="231"/>
      <c r="D1486" s="283"/>
      <c r="E1486" s="232"/>
      <c r="F1486" s="199" t="s">
        <v>14</v>
      </c>
      <c r="G1486" s="232" t="s">
        <v>843</v>
      </c>
      <c r="H1486" s="242" t="s">
        <v>626</v>
      </c>
      <c r="I1486" s="11">
        <v>72389</v>
      </c>
      <c r="J1486" s="61"/>
      <c r="K1486" s="71"/>
      <c r="L1486" s="2"/>
    </row>
    <row r="1487" spans="2:12">
      <c r="B1487" s="283"/>
      <c r="C1487" s="231"/>
      <c r="D1487" s="283"/>
      <c r="E1487" s="232"/>
      <c r="F1487" s="199" t="s">
        <v>14</v>
      </c>
      <c r="G1487" s="232" t="s">
        <v>872</v>
      </c>
      <c r="H1487" s="242" t="s">
        <v>704</v>
      </c>
      <c r="I1487" s="11">
        <v>36898</v>
      </c>
      <c r="J1487" s="61"/>
      <c r="K1487" s="71"/>
      <c r="L1487" s="2"/>
    </row>
    <row r="1488" spans="2:12">
      <c r="B1488" s="283"/>
      <c r="C1488" s="231"/>
      <c r="D1488" s="283"/>
      <c r="E1488" s="232"/>
      <c r="F1488" s="199" t="s">
        <v>14</v>
      </c>
      <c r="G1488" s="232" t="s">
        <v>873</v>
      </c>
      <c r="H1488" s="242" t="s">
        <v>665</v>
      </c>
      <c r="I1488" s="11">
        <v>1600</v>
      </c>
      <c r="J1488" s="61"/>
      <c r="K1488" s="71"/>
      <c r="L1488" s="2"/>
    </row>
    <row r="1489" spans="2:12">
      <c r="B1489" s="283"/>
      <c r="C1489" s="231"/>
      <c r="D1489" s="283"/>
      <c r="E1489" s="232"/>
      <c r="F1489" s="230" t="s">
        <v>64</v>
      </c>
      <c r="G1489" s="232" t="s">
        <v>826</v>
      </c>
      <c r="H1489" s="322" t="s">
        <v>629</v>
      </c>
      <c r="I1489" s="11">
        <v>5000</v>
      </c>
      <c r="J1489" s="61"/>
      <c r="K1489" s="71"/>
      <c r="L1489" s="2"/>
    </row>
    <row r="1490" spans="2:12">
      <c r="B1490" s="283"/>
      <c r="C1490" s="231"/>
      <c r="D1490" s="283"/>
      <c r="E1490" s="232"/>
      <c r="F1490" s="230" t="s">
        <v>64</v>
      </c>
      <c r="G1490" s="304" t="str">
        <f t="shared" ref="G1490" si="0">MID(H1490,5,6)</f>
        <v xml:space="preserve">  5411</v>
      </c>
      <c r="H1490" s="305" t="s">
        <v>985</v>
      </c>
      <c r="I1490" s="11">
        <v>1400000</v>
      </c>
      <c r="J1490" s="61"/>
      <c r="K1490" s="71"/>
      <c r="L1490" s="2"/>
    </row>
    <row r="1491" spans="2:12">
      <c r="B1491" s="283"/>
      <c r="C1491" s="231"/>
      <c r="D1491" s="283"/>
      <c r="E1491" s="232"/>
      <c r="F1491" s="230" t="s">
        <v>64</v>
      </c>
      <c r="G1491" s="232" t="s">
        <v>874</v>
      </c>
      <c r="H1491" s="322" t="s">
        <v>1109</v>
      </c>
      <c r="I1491" s="11">
        <v>4600</v>
      </c>
      <c r="J1491" s="61"/>
      <c r="K1491" s="71"/>
      <c r="L1491" s="2"/>
    </row>
    <row r="1492" spans="2:12">
      <c r="B1492" s="283"/>
      <c r="C1492" s="231"/>
      <c r="D1492" s="283"/>
      <c r="E1492" s="232"/>
      <c r="F1492" s="284" t="s">
        <v>64</v>
      </c>
      <c r="G1492" s="232" t="s">
        <v>875</v>
      </c>
      <c r="H1492" s="242" t="s">
        <v>734</v>
      </c>
      <c r="I1492" s="11">
        <v>12900</v>
      </c>
      <c r="J1492" s="61"/>
      <c r="K1492" s="71"/>
      <c r="L1492" s="2"/>
    </row>
    <row r="1493" spans="2:12">
      <c r="B1493" s="192"/>
      <c r="C1493" s="268"/>
      <c r="D1493" s="192"/>
      <c r="E1493" s="269" t="s">
        <v>850</v>
      </c>
      <c r="F1493" s="191"/>
      <c r="G1493" s="269"/>
      <c r="H1493" s="241" t="s">
        <v>642</v>
      </c>
      <c r="I1493" s="3">
        <f>SUBTOTAL(9,I1496:I1498)</f>
        <v>3923411.08</v>
      </c>
      <c r="J1493" s="61"/>
      <c r="K1493" s="71"/>
      <c r="L1493" s="2"/>
    </row>
    <row r="1494" spans="2:12">
      <c r="B1494" s="192"/>
      <c r="C1494" s="268"/>
      <c r="D1494" s="192" t="s">
        <v>851</v>
      </c>
      <c r="E1494" s="269"/>
      <c r="F1494" s="191"/>
      <c r="G1494" s="269"/>
      <c r="H1494" s="241" t="s">
        <v>662</v>
      </c>
      <c r="I1494" s="3">
        <f>SUBTOTAL(9,I1496:I1498)</f>
        <v>3923411.08</v>
      </c>
      <c r="J1494" s="61"/>
      <c r="K1494" s="71"/>
      <c r="L1494" s="2"/>
    </row>
    <row r="1495" spans="2:12">
      <c r="B1495" s="192"/>
      <c r="C1495" s="268" t="s">
        <v>848</v>
      </c>
      <c r="D1495" s="192"/>
      <c r="E1495" s="269"/>
      <c r="F1495" s="191"/>
      <c r="G1495" s="269"/>
      <c r="H1495" s="241" t="s">
        <v>606</v>
      </c>
      <c r="I1495" s="3">
        <f>SUBTOTAL(9,I1496:I1498)</f>
        <v>3923411.08</v>
      </c>
      <c r="J1495" s="61"/>
      <c r="K1495" s="71"/>
      <c r="L1495" s="2"/>
    </row>
    <row r="1496" spans="2:12">
      <c r="B1496" s="283"/>
      <c r="C1496" s="231"/>
      <c r="D1496" s="283"/>
      <c r="E1496" s="232"/>
      <c r="F1496" s="292" t="s">
        <v>736</v>
      </c>
      <c r="G1496" s="232" t="s">
        <v>852</v>
      </c>
      <c r="H1496" s="242" t="s">
        <v>737</v>
      </c>
      <c r="I1496" s="13">
        <v>1500000</v>
      </c>
      <c r="J1496" s="61"/>
      <c r="K1496" s="71"/>
      <c r="L1496" s="2"/>
    </row>
    <row r="1497" spans="2:12">
      <c r="B1497" s="283"/>
      <c r="C1497" s="231"/>
      <c r="D1497" s="283"/>
      <c r="E1497" s="232"/>
      <c r="F1497" s="230" t="s">
        <v>736</v>
      </c>
      <c r="G1497" s="232" t="s">
        <v>853</v>
      </c>
      <c r="H1497" s="242" t="s">
        <v>663</v>
      </c>
      <c r="I1497" s="13">
        <v>923411.08</v>
      </c>
      <c r="J1497" s="61"/>
      <c r="K1497" s="71"/>
      <c r="L1497" s="2"/>
    </row>
    <row r="1498" spans="2:12">
      <c r="B1498" s="285"/>
      <c r="C1498" s="286"/>
      <c r="D1498" s="285"/>
      <c r="E1498" s="243"/>
      <c r="F1498" s="284" t="s">
        <v>14</v>
      </c>
      <c r="G1498" s="243" t="s">
        <v>854</v>
      </c>
      <c r="H1498" s="274" t="s">
        <v>738</v>
      </c>
      <c r="I1498" s="15">
        <v>1500000</v>
      </c>
      <c r="J1498" s="61"/>
      <c r="K1498" s="71"/>
      <c r="L1498" s="2"/>
    </row>
    <row r="1499" spans="2:12">
      <c r="B1499" s="197"/>
      <c r="D1499" s="197"/>
      <c r="F1499" s="225"/>
      <c r="H1499" s="251"/>
      <c r="I1499" s="71"/>
      <c r="J1499" s="61"/>
    </row>
    <row r="1500" spans="2:12">
      <c r="B1500" s="197"/>
      <c r="D1500" s="197"/>
      <c r="F1500" s="225"/>
      <c r="H1500" s="251"/>
      <c r="J1500" s="61"/>
    </row>
    <row r="1501" spans="2:12">
      <c r="B1501" s="293" t="s">
        <v>944</v>
      </c>
      <c r="C1501" s="293"/>
      <c r="D1501" s="293"/>
      <c r="E1501" s="278"/>
      <c r="F1501" s="278"/>
      <c r="G1501" s="278"/>
      <c r="H1501" s="323" t="s">
        <v>1115</v>
      </c>
      <c r="I1501" s="10">
        <f>SUBTOTAL(9,I1502:I1526)</f>
        <v>12154111.5</v>
      </c>
      <c r="J1501" s="61"/>
    </row>
    <row r="1502" spans="2:12">
      <c r="B1502" s="303"/>
      <c r="C1502" s="294"/>
      <c r="D1502" s="303"/>
      <c r="E1502" s="269" t="s">
        <v>938</v>
      </c>
      <c r="F1502" s="289"/>
      <c r="G1502" s="269"/>
      <c r="H1502" s="241" t="s">
        <v>608</v>
      </c>
      <c r="I1502" s="3">
        <f>SUBTOTAL(9,I1505)</f>
        <v>681730.59</v>
      </c>
      <c r="J1502" s="61"/>
    </row>
    <row r="1503" spans="2:12">
      <c r="B1503" s="192"/>
      <c r="C1503" s="268"/>
      <c r="D1503" s="192" t="s">
        <v>945</v>
      </c>
      <c r="E1503" s="269"/>
      <c r="F1503" s="267"/>
      <c r="G1503" s="269"/>
      <c r="H1503" s="241" t="s">
        <v>742</v>
      </c>
      <c r="I1503" s="3">
        <f>SUBTOTAL(9,I1505)</f>
        <v>681730.59</v>
      </c>
      <c r="J1503" s="61"/>
    </row>
    <row r="1504" spans="2:12">
      <c r="B1504" s="287"/>
      <c r="C1504" s="192" t="s">
        <v>937</v>
      </c>
      <c r="D1504" s="287"/>
      <c r="E1504" s="272"/>
      <c r="F1504" s="191"/>
      <c r="G1504" s="272"/>
      <c r="H1504" s="273" t="s">
        <v>599</v>
      </c>
      <c r="I1504" s="3">
        <f>SUBTOTAL(9,I1505)</f>
        <v>681730.59</v>
      </c>
      <c r="J1504" s="61"/>
    </row>
    <row r="1505" spans="2:10">
      <c r="B1505" s="229"/>
      <c r="D1505" s="229"/>
      <c r="F1505" s="196" t="s">
        <v>64</v>
      </c>
      <c r="G1505" s="198" t="s">
        <v>841</v>
      </c>
      <c r="H1505" s="242" t="s">
        <v>518</v>
      </c>
      <c r="I1505" s="5">
        <v>681730.59</v>
      </c>
      <c r="J1505" s="61"/>
    </row>
    <row r="1506" spans="2:10">
      <c r="B1506" s="192"/>
      <c r="C1506" s="268"/>
      <c r="D1506" s="192"/>
      <c r="E1506" s="269" t="s">
        <v>512</v>
      </c>
      <c r="F1506" s="191"/>
      <c r="G1506" s="269"/>
      <c r="H1506" s="241" t="s">
        <v>659</v>
      </c>
      <c r="I1506" s="3">
        <f>SUBTOTAL(9,I1509)</f>
        <v>5975011.9500000002</v>
      </c>
      <c r="J1506" s="61"/>
    </row>
    <row r="1507" spans="2:10">
      <c r="B1507" s="192"/>
      <c r="C1507" s="268"/>
      <c r="D1507" s="192" t="s">
        <v>946</v>
      </c>
      <c r="E1507" s="269"/>
      <c r="F1507" s="267"/>
      <c r="G1507" s="269"/>
      <c r="H1507" s="241" t="s">
        <v>660</v>
      </c>
      <c r="I1507" s="3">
        <f>SUBTOTAL(9,I1509)</f>
        <v>5975011.9500000002</v>
      </c>
      <c r="J1507" s="61"/>
    </row>
    <row r="1508" spans="2:10">
      <c r="B1508" s="287"/>
      <c r="C1508" s="192" t="s">
        <v>937</v>
      </c>
      <c r="D1508" s="287"/>
      <c r="E1508" s="272"/>
      <c r="F1508" s="191"/>
      <c r="G1508" s="272"/>
      <c r="H1508" s="273" t="s">
        <v>599</v>
      </c>
      <c r="I1508" s="3">
        <f>SUBTOTAL(9,I1509)</f>
        <v>5975011.9500000002</v>
      </c>
      <c r="J1508" s="61"/>
    </row>
    <row r="1509" spans="2:10">
      <c r="B1509" s="229"/>
      <c r="D1509" s="229"/>
      <c r="F1509" s="196" t="s">
        <v>64</v>
      </c>
      <c r="G1509" s="198" t="s">
        <v>845</v>
      </c>
      <c r="H1509" s="242" t="s">
        <v>652</v>
      </c>
      <c r="I1509" s="5">
        <v>5975011.9500000002</v>
      </c>
      <c r="J1509" s="61"/>
    </row>
    <row r="1510" spans="2:10">
      <c r="B1510" s="192"/>
      <c r="C1510" s="268"/>
      <c r="D1510" s="192"/>
      <c r="E1510" s="269" t="s">
        <v>947</v>
      </c>
      <c r="F1510" s="191"/>
      <c r="G1510" s="269"/>
      <c r="H1510" s="241" t="s">
        <v>743</v>
      </c>
      <c r="I1510" s="3">
        <f>SUBTOTAL(9,I1513)</f>
        <v>5000000</v>
      </c>
      <c r="J1510" s="61"/>
    </row>
    <row r="1511" spans="2:10">
      <c r="B1511" s="192"/>
      <c r="C1511" s="268"/>
      <c r="D1511" s="192" t="s">
        <v>948</v>
      </c>
      <c r="E1511" s="269"/>
      <c r="F1511" s="191"/>
      <c r="G1511" s="269"/>
      <c r="H1511" s="241" t="s">
        <v>744</v>
      </c>
      <c r="I1511" s="3">
        <f>SUBTOTAL(9,I1513)</f>
        <v>5000000</v>
      </c>
      <c r="J1511" s="61"/>
    </row>
    <row r="1512" spans="2:10">
      <c r="B1512" s="287"/>
      <c r="C1512" s="192" t="s">
        <v>949</v>
      </c>
      <c r="D1512" s="287"/>
      <c r="E1512" s="272"/>
      <c r="F1512" s="275"/>
      <c r="G1512" s="272"/>
      <c r="H1512" s="273" t="s">
        <v>745</v>
      </c>
      <c r="I1512" s="3">
        <f>SUBTOTAL(9,I1513)</f>
        <v>5000000</v>
      </c>
      <c r="J1512" s="61"/>
    </row>
    <row r="1513" spans="2:10">
      <c r="B1513" s="229"/>
      <c r="D1513" s="229"/>
      <c r="F1513" s="199" t="s">
        <v>14</v>
      </c>
      <c r="G1513" s="198" t="s">
        <v>950</v>
      </c>
      <c r="H1513" s="242" t="s">
        <v>746</v>
      </c>
      <c r="I1513" s="5">
        <v>5000000</v>
      </c>
      <c r="J1513" s="61"/>
    </row>
    <row r="1514" spans="2:10">
      <c r="B1514" s="192"/>
      <c r="C1514" s="268"/>
      <c r="D1514" s="192"/>
      <c r="E1514" s="269" t="s">
        <v>940</v>
      </c>
      <c r="F1514" s="191"/>
      <c r="G1514" s="269"/>
      <c r="H1514" s="241" t="s">
        <v>739</v>
      </c>
      <c r="I1514" s="3">
        <f>SUBTOTAL(9,I1517)</f>
        <v>297368.96000000002</v>
      </c>
      <c r="J1514" s="61"/>
    </row>
    <row r="1515" spans="2:10">
      <c r="B1515" s="192"/>
      <c r="C1515" s="268"/>
      <c r="D1515" s="192" t="s">
        <v>941</v>
      </c>
      <c r="E1515" s="269"/>
      <c r="F1515" s="267"/>
      <c r="G1515" s="269"/>
      <c r="H1515" s="241" t="s">
        <v>740</v>
      </c>
      <c r="I1515" s="3">
        <f>SUBTOTAL(9,I1517)</f>
        <v>297368.96000000002</v>
      </c>
    </row>
    <row r="1516" spans="2:10">
      <c r="B1516" s="287"/>
      <c r="C1516" s="192" t="s">
        <v>942</v>
      </c>
      <c r="D1516" s="287"/>
      <c r="E1516" s="272"/>
      <c r="F1516" s="191"/>
      <c r="G1516" s="272"/>
      <c r="H1516" s="273" t="s">
        <v>635</v>
      </c>
      <c r="I1516" s="3">
        <f>SUBTOTAL(9,I1517)</f>
        <v>297368.96000000002</v>
      </c>
    </row>
    <row r="1517" spans="2:10">
      <c r="B1517" s="229"/>
      <c r="D1517" s="229"/>
      <c r="F1517" s="196" t="s">
        <v>64</v>
      </c>
      <c r="G1517" s="198" t="s">
        <v>943</v>
      </c>
      <c r="H1517" s="242" t="s">
        <v>741</v>
      </c>
      <c r="I1517" s="5">
        <v>297368.96000000002</v>
      </c>
    </row>
    <row r="1518" spans="2:10">
      <c r="B1518" s="192"/>
      <c r="C1518" s="268"/>
      <c r="D1518" s="192"/>
      <c r="E1518" s="269" t="s">
        <v>951</v>
      </c>
      <c r="F1518" s="191"/>
      <c r="G1518" s="269"/>
      <c r="H1518" s="241" t="s">
        <v>747</v>
      </c>
      <c r="I1518" s="3">
        <f>SUBTOTAL(9,I1521:I1526)</f>
        <v>200000</v>
      </c>
    </row>
    <row r="1519" spans="2:10">
      <c r="B1519" s="192"/>
      <c r="C1519" s="268"/>
      <c r="D1519" s="192" t="s">
        <v>952</v>
      </c>
      <c r="E1519" s="269"/>
      <c r="F1519" s="191"/>
      <c r="G1519" s="269"/>
      <c r="H1519" s="241" t="s">
        <v>748</v>
      </c>
      <c r="I1519" s="3">
        <f>SUBTOTAL(9,I1521:I1526)</f>
        <v>200000</v>
      </c>
    </row>
    <row r="1520" spans="2:10">
      <c r="B1520" s="287"/>
      <c r="C1520" s="192" t="s">
        <v>953</v>
      </c>
      <c r="D1520" s="287"/>
      <c r="E1520" s="272"/>
      <c r="F1520" s="275"/>
      <c r="G1520" s="272"/>
      <c r="H1520" s="273" t="s">
        <v>749</v>
      </c>
      <c r="I1520" s="3">
        <f>SUBTOTAL(9,I1521:I1526)</f>
        <v>200000</v>
      </c>
    </row>
    <row r="1521" spans="2:9">
      <c r="B1521" s="290"/>
      <c r="C1521" s="246"/>
      <c r="D1521" s="290"/>
      <c r="E1521" s="247"/>
      <c r="F1521" s="213" t="s">
        <v>14</v>
      </c>
      <c r="G1521" s="247" t="s">
        <v>864</v>
      </c>
      <c r="H1521" s="291" t="s">
        <v>692</v>
      </c>
      <c r="I1521" s="4">
        <v>5500</v>
      </c>
    </row>
    <row r="1522" spans="2:9">
      <c r="B1522" s="229"/>
      <c r="D1522" s="229"/>
      <c r="F1522" s="199" t="s">
        <v>14</v>
      </c>
      <c r="G1522" s="198" t="s">
        <v>865</v>
      </c>
      <c r="H1522" s="242" t="s">
        <v>693</v>
      </c>
      <c r="I1522" s="5">
        <v>2000</v>
      </c>
    </row>
    <row r="1523" spans="2:9">
      <c r="B1523" s="229"/>
      <c r="D1523" s="229"/>
      <c r="F1523" s="199" t="s">
        <v>14</v>
      </c>
      <c r="G1523" s="198" t="s">
        <v>866</v>
      </c>
      <c r="H1523" s="242" t="s">
        <v>694</v>
      </c>
      <c r="I1523" s="5">
        <v>3500</v>
      </c>
    </row>
    <row r="1524" spans="2:9">
      <c r="B1524" s="229"/>
      <c r="D1524" s="229"/>
      <c r="F1524" s="199" t="s">
        <v>14</v>
      </c>
      <c r="G1524" s="198" t="s">
        <v>878</v>
      </c>
      <c r="H1524" s="242" t="s">
        <v>656</v>
      </c>
      <c r="I1524" s="5">
        <v>2600</v>
      </c>
    </row>
    <row r="1525" spans="2:9">
      <c r="B1525" s="229"/>
      <c r="D1525" s="229"/>
      <c r="F1525" s="199" t="s">
        <v>14</v>
      </c>
      <c r="G1525" s="198" t="s">
        <v>905</v>
      </c>
      <c r="H1525" s="242" t="s">
        <v>707</v>
      </c>
      <c r="I1525" s="5">
        <v>400</v>
      </c>
    </row>
    <row r="1526" spans="2:9">
      <c r="B1526" s="229"/>
      <c r="D1526" s="229"/>
      <c r="F1526" s="199" t="s">
        <v>14</v>
      </c>
      <c r="G1526" s="198" t="s">
        <v>910</v>
      </c>
      <c r="H1526" s="242" t="s">
        <v>712</v>
      </c>
      <c r="I1526" s="5">
        <v>186000</v>
      </c>
    </row>
    <row r="1527" spans="2:9">
      <c r="B1527" s="246"/>
      <c r="C1527" s="246"/>
      <c r="D1527" s="246"/>
      <c r="E1527" s="247"/>
      <c r="F1527" s="183"/>
      <c r="G1527" s="247"/>
      <c r="H1527" s="184"/>
      <c r="I1527" s="180"/>
    </row>
    <row r="1528" spans="2:9">
      <c r="B1528" s="239"/>
      <c r="C1528" s="239"/>
      <c r="D1528" s="239"/>
      <c r="E1528" s="240"/>
      <c r="F1528" s="249"/>
      <c r="G1528" s="240"/>
      <c r="H1528" s="182"/>
      <c r="I1528" s="181"/>
    </row>
    <row r="1529" spans="2:9">
      <c r="B1529" s="312" t="s">
        <v>956</v>
      </c>
      <c r="C1529" s="313"/>
      <c r="D1529" s="312"/>
      <c r="E1529" s="314"/>
      <c r="F1529" s="315"/>
      <c r="G1529" s="314"/>
      <c r="H1529" s="323" t="s">
        <v>1117</v>
      </c>
      <c r="I1529" s="179">
        <f>SUBTOTAL(9,I1530:I1594)</f>
        <v>69194628.109999999</v>
      </c>
    </row>
    <row r="1530" spans="2:9">
      <c r="B1530" s="287"/>
      <c r="C1530" s="288"/>
      <c r="D1530" s="287"/>
      <c r="E1530" s="269" t="s">
        <v>957</v>
      </c>
      <c r="F1530" s="275"/>
      <c r="G1530" s="272"/>
      <c r="H1530" s="273" t="s">
        <v>627</v>
      </c>
      <c r="I1530" s="3">
        <f>SUBTOTAL(9,I1533)</f>
        <v>5000</v>
      </c>
    </row>
    <row r="1531" spans="2:9">
      <c r="B1531" s="192"/>
      <c r="C1531" s="268"/>
      <c r="D1531" s="192" t="s">
        <v>958</v>
      </c>
      <c r="E1531" s="269"/>
      <c r="F1531" s="191"/>
      <c r="G1531" s="269"/>
      <c r="H1531" s="241" t="s">
        <v>750</v>
      </c>
      <c r="I1531" s="3">
        <f>SUBTOTAL(9,I1533)</f>
        <v>5000</v>
      </c>
    </row>
    <row r="1532" spans="2:9">
      <c r="B1532" s="192"/>
      <c r="C1532" s="268" t="s">
        <v>959</v>
      </c>
      <c r="D1532" s="192"/>
      <c r="E1532" s="269"/>
      <c r="F1532" s="191"/>
      <c r="G1532" s="269"/>
      <c r="H1532" s="241" t="s">
        <v>606</v>
      </c>
      <c r="I1532" s="3">
        <f>SUBTOTAL(9,I1533)</f>
        <v>5000</v>
      </c>
    </row>
    <row r="1533" spans="2:9">
      <c r="B1533" s="229"/>
      <c r="D1533" s="229"/>
      <c r="F1533" s="199" t="s">
        <v>14</v>
      </c>
      <c r="G1533" s="198" t="s">
        <v>840</v>
      </c>
      <c r="H1533" s="242" t="s">
        <v>607</v>
      </c>
      <c r="I1533" s="5">
        <v>5000</v>
      </c>
    </row>
    <row r="1534" spans="2:9">
      <c r="B1534" s="192"/>
      <c r="C1534" s="268"/>
      <c r="D1534" s="192"/>
      <c r="E1534" s="269" t="s">
        <v>936</v>
      </c>
      <c r="F1534" s="191"/>
      <c r="G1534" s="269"/>
      <c r="H1534" s="241" t="s">
        <v>517</v>
      </c>
      <c r="I1534" s="3">
        <f>SUBTOTAL(9,I1537:I1543)</f>
        <v>6887743.5700000003</v>
      </c>
    </row>
    <row r="1535" spans="2:9">
      <c r="B1535" s="192"/>
      <c r="C1535" s="268"/>
      <c r="D1535" s="192" t="s">
        <v>960</v>
      </c>
      <c r="E1535" s="269"/>
      <c r="F1535" s="267"/>
      <c r="G1535" s="269"/>
      <c r="H1535" s="241" t="s">
        <v>614</v>
      </c>
      <c r="I1535" s="3">
        <f>SUBTOTAL(9,I1537)</f>
        <v>4193446.71</v>
      </c>
    </row>
    <row r="1536" spans="2:9">
      <c r="B1536" s="192"/>
      <c r="C1536" s="268" t="s">
        <v>954</v>
      </c>
      <c r="D1536" s="192"/>
      <c r="E1536" s="269"/>
      <c r="F1536" s="191"/>
      <c r="G1536" s="269"/>
      <c r="H1536" s="241" t="s">
        <v>599</v>
      </c>
      <c r="I1536" s="3">
        <f>SUBTOTAL(9,I1537)</f>
        <v>4193446.71</v>
      </c>
    </row>
    <row r="1537" spans="2:9">
      <c r="B1537" s="229"/>
      <c r="D1537" s="229"/>
      <c r="F1537" s="196" t="s">
        <v>64</v>
      </c>
      <c r="G1537" s="198" t="s">
        <v>841</v>
      </c>
      <c r="H1537" s="242" t="s">
        <v>518</v>
      </c>
      <c r="I1537" s="5">
        <v>4193446.71</v>
      </c>
    </row>
    <row r="1538" spans="2:9">
      <c r="B1538" s="192"/>
      <c r="C1538" s="268"/>
      <c r="D1538" s="192" t="s">
        <v>961</v>
      </c>
      <c r="E1538" s="269"/>
      <c r="F1538" s="191"/>
      <c r="G1538" s="269"/>
      <c r="H1538" s="241" t="s">
        <v>615</v>
      </c>
      <c r="I1538" s="3">
        <f>SUBTOTAL(9,I1540)</f>
        <v>1900000</v>
      </c>
    </row>
    <row r="1539" spans="2:9">
      <c r="B1539" s="192"/>
      <c r="C1539" s="268" t="s">
        <v>954</v>
      </c>
      <c r="D1539" s="192"/>
      <c r="E1539" s="269"/>
      <c r="F1539" s="191"/>
      <c r="G1539" s="269"/>
      <c r="H1539" s="241" t="s">
        <v>599</v>
      </c>
      <c r="I1539" s="3">
        <f>SUBTOTAL(9,I1540)</f>
        <v>1900000</v>
      </c>
    </row>
    <row r="1540" spans="2:9">
      <c r="B1540" s="229"/>
      <c r="D1540" s="229"/>
      <c r="F1540" s="196" t="s">
        <v>64</v>
      </c>
      <c r="G1540" s="198" t="s">
        <v>841</v>
      </c>
      <c r="H1540" s="242" t="s">
        <v>518</v>
      </c>
      <c r="I1540" s="5">
        <v>1900000</v>
      </c>
    </row>
    <row r="1541" spans="2:9">
      <c r="B1541" s="192"/>
      <c r="C1541" s="268"/>
      <c r="D1541" s="192" t="s">
        <v>982</v>
      </c>
      <c r="E1541" s="269"/>
      <c r="F1541" s="191"/>
      <c r="G1541" s="269"/>
      <c r="H1541" s="241" t="s">
        <v>515</v>
      </c>
      <c r="I1541" s="3">
        <f>SUBTOTAL(9,I1543)</f>
        <v>794296.86</v>
      </c>
    </row>
    <row r="1542" spans="2:9">
      <c r="B1542" s="192"/>
      <c r="C1542" s="268" t="s">
        <v>954</v>
      </c>
      <c r="D1542" s="192"/>
      <c r="E1542" s="269"/>
      <c r="F1542" s="191"/>
      <c r="G1542" s="269"/>
      <c r="H1542" s="241" t="s">
        <v>599</v>
      </c>
      <c r="I1542" s="3">
        <f>SUBTOTAL(9,I1543)</f>
        <v>794296.86</v>
      </c>
    </row>
    <row r="1543" spans="2:9">
      <c r="B1543" s="311"/>
      <c r="C1543" s="311"/>
      <c r="D1543" s="311"/>
      <c r="E1543" s="252"/>
      <c r="F1543" s="252" t="s">
        <v>64</v>
      </c>
      <c r="G1543" s="252" t="s">
        <v>841</v>
      </c>
      <c r="H1543" s="310" t="s">
        <v>518</v>
      </c>
      <c r="I1543" s="9">
        <v>794296.86</v>
      </c>
    </row>
    <row r="1544" spans="2:9">
      <c r="B1544" s="192"/>
      <c r="C1544" s="268"/>
      <c r="D1544" s="192"/>
      <c r="E1544" s="269" t="s">
        <v>938</v>
      </c>
      <c r="F1544" s="191"/>
      <c r="G1544" s="269"/>
      <c r="H1544" s="241" t="s">
        <v>608</v>
      </c>
      <c r="I1544" s="3">
        <f>SUBTOTAL(9,I1547:I1556)</f>
        <v>47249371.590000004</v>
      </c>
    </row>
    <row r="1545" spans="2:9">
      <c r="B1545" s="192"/>
      <c r="C1545" s="268"/>
      <c r="D1545" s="192" t="s">
        <v>945</v>
      </c>
      <c r="E1545" s="269"/>
      <c r="F1545" s="191"/>
      <c r="G1545" s="269"/>
      <c r="H1545" s="241" t="s">
        <v>742</v>
      </c>
      <c r="I1545" s="3">
        <f>SUBTOTAL(9,I1547)</f>
        <v>681730.59</v>
      </c>
    </row>
    <row r="1546" spans="2:9">
      <c r="B1546" s="192"/>
      <c r="C1546" s="268" t="s">
        <v>954</v>
      </c>
      <c r="D1546" s="192"/>
      <c r="E1546" s="269"/>
      <c r="F1546" s="191"/>
      <c r="G1546" s="269"/>
      <c r="H1546" s="241" t="s">
        <v>599</v>
      </c>
      <c r="I1546" s="3">
        <f>SUBTOTAL(9,I1547)</f>
        <v>681730.59</v>
      </c>
    </row>
    <row r="1547" spans="2:9">
      <c r="B1547" s="229"/>
      <c r="D1547" s="229"/>
      <c r="F1547" s="196" t="s">
        <v>64</v>
      </c>
      <c r="G1547" s="198" t="s">
        <v>841</v>
      </c>
      <c r="H1547" s="242" t="s">
        <v>518</v>
      </c>
      <c r="I1547" s="5">
        <v>681730.59</v>
      </c>
    </row>
    <row r="1548" spans="2:9">
      <c r="B1548" s="192"/>
      <c r="C1548" s="268"/>
      <c r="D1548" s="192" t="s">
        <v>962</v>
      </c>
      <c r="E1548" s="269"/>
      <c r="F1548" s="191"/>
      <c r="G1548" s="269"/>
      <c r="H1548" s="241" t="s">
        <v>639</v>
      </c>
      <c r="I1548" s="3">
        <f>SUBTOTAL(9,I1550)</f>
        <v>15567641</v>
      </c>
    </row>
    <row r="1549" spans="2:9">
      <c r="B1549" s="192"/>
      <c r="C1549" s="268" t="s">
        <v>954</v>
      </c>
      <c r="D1549" s="192"/>
      <c r="E1549" s="269"/>
      <c r="F1549" s="191"/>
      <c r="G1549" s="269"/>
      <c r="H1549" s="241" t="s">
        <v>599</v>
      </c>
      <c r="I1549" s="3">
        <f>SUBTOTAL(9,I1550)</f>
        <v>15567641</v>
      </c>
    </row>
    <row r="1550" spans="2:9">
      <c r="B1550" s="229"/>
      <c r="D1550" s="229"/>
      <c r="F1550" s="196" t="s">
        <v>64</v>
      </c>
      <c r="G1550" s="198" t="s">
        <v>841</v>
      </c>
      <c r="H1550" s="242" t="s">
        <v>518</v>
      </c>
      <c r="I1550" s="5">
        <v>15567641</v>
      </c>
    </row>
    <row r="1551" spans="2:9">
      <c r="B1551" s="192"/>
      <c r="C1551" s="268"/>
      <c r="D1551" s="192" t="s">
        <v>963</v>
      </c>
      <c r="E1551" s="269"/>
      <c r="F1551" s="191"/>
      <c r="G1551" s="269"/>
      <c r="H1551" s="241" t="s">
        <v>764</v>
      </c>
      <c r="I1551" s="3">
        <f>SUBTOTAL(9,I1553)</f>
        <v>15000000</v>
      </c>
    </row>
    <row r="1552" spans="2:9">
      <c r="B1552" s="192"/>
      <c r="C1552" s="268" t="s">
        <v>954</v>
      </c>
      <c r="D1552" s="192"/>
      <c r="E1552" s="269"/>
      <c r="F1552" s="191"/>
      <c r="G1552" s="269"/>
      <c r="H1552" s="241" t="s">
        <v>599</v>
      </c>
      <c r="I1552" s="3">
        <f>SUBTOTAL(9,I1553)</f>
        <v>15000000</v>
      </c>
    </row>
    <row r="1553" spans="2:9">
      <c r="B1553" s="229"/>
      <c r="D1553" s="229"/>
      <c r="F1553" s="196" t="s">
        <v>64</v>
      </c>
      <c r="G1553" s="198" t="s">
        <v>841</v>
      </c>
      <c r="H1553" s="242" t="s">
        <v>518</v>
      </c>
      <c r="I1553" s="5">
        <v>15000000</v>
      </c>
    </row>
    <row r="1554" spans="2:9">
      <c r="B1554" s="192"/>
      <c r="C1554" s="268"/>
      <c r="D1554" s="192" t="s">
        <v>964</v>
      </c>
      <c r="E1554" s="269"/>
      <c r="F1554" s="191"/>
      <c r="G1554" s="269"/>
      <c r="H1554" s="241" t="s">
        <v>765</v>
      </c>
      <c r="I1554" s="3">
        <f>SUBTOTAL(9,I1556)</f>
        <v>16000000</v>
      </c>
    </row>
    <row r="1555" spans="2:9">
      <c r="B1555" s="192"/>
      <c r="C1555" s="268" t="s">
        <v>954</v>
      </c>
      <c r="D1555" s="192"/>
      <c r="E1555" s="269"/>
      <c r="F1555" s="191"/>
      <c r="G1555" s="269"/>
      <c r="H1555" s="241" t="s">
        <v>599</v>
      </c>
      <c r="I1555" s="3">
        <f>SUBTOTAL(9,I1556)</f>
        <v>16000000</v>
      </c>
    </row>
    <row r="1556" spans="2:9">
      <c r="B1556" s="221"/>
      <c r="C1556" s="239"/>
      <c r="D1556" s="221"/>
      <c r="E1556" s="240"/>
      <c r="F1556" s="220" t="s">
        <v>64</v>
      </c>
      <c r="G1556" s="240" t="s">
        <v>841</v>
      </c>
      <c r="H1556" s="274" t="s">
        <v>518</v>
      </c>
      <c r="I1556" s="6">
        <v>16000000</v>
      </c>
    </row>
    <row r="1557" spans="2:9">
      <c r="B1557" s="192"/>
      <c r="C1557" s="268"/>
      <c r="D1557" s="192"/>
      <c r="E1557" s="269" t="s">
        <v>969</v>
      </c>
      <c r="F1557" s="191"/>
      <c r="G1557" s="269"/>
      <c r="H1557" s="241" t="s">
        <v>602</v>
      </c>
      <c r="I1557" s="3">
        <f>SUBTOTAL(9,I1560)</f>
        <v>562359</v>
      </c>
    </row>
    <row r="1558" spans="2:9">
      <c r="B1558" s="192"/>
      <c r="C1558" s="268"/>
      <c r="D1558" s="192" t="s">
        <v>970</v>
      </c>
      <c r="E1558" s="269"/>
      <c r="F1558" s="191"/>
      <c r="G1558" s="269"/>
      <c r="H1558" s="241" t="s">
        <v>646</v>
      </c>
      <c r="I1558" s="3">
        <f>SUBTOTAL(9,I1560)</f>
        <v>562359</v>
      </c>
    </row>
    <row r="1559" spans="2:9">
      <c r="B1559" s="192"/>
      <c r="C1559" s="268" t="s">
        <v>954</v>
      </c>
      <c r="D1559" s="192"/>
      <c r="E1559" s="269"/>
      <c r="F1559" s="191"/>
      <c r="G1559" s="269"/>
      <c r="H1559" s="241" t="s">
        <v>599</v>
      </c>
      <c r="I1559" s="3">
        <f>SUBTOTAL(9,I1560)</f>
        <v>562359</v>
      </c>
    </row>
    <row r="1560" spans="2:9">
      <c r="B1560" s="229"/>
      <c r="D1560" s="229"/>
      <c r="F1560" s="196" t="s">
        <v>64</v>
      </c>
      <c r="G1560" s="198" t="s">
        <v>841</v>
      </c>
      <c r="H1560" s="242" t="s">
        <v>518</v>
      </c>
      <c r="I1560" s="5">
        <v>562359</v>
      </c>
    </row>
    <row r="1561" spans="2:9">
      <c r="B1561" s="192"/>
      <c r="C1561" s="268"/>
      <c r="D1561" s="192"/>
      <c r="E1561" s="269" t="s">
        <v>939</v>
      </c>
      <c r="F1561" s="191"/>
      <c r="G1561" s="269"/>
      <c r="H1561" s="241" t="s">
        <v>611</v>
      </c>
      <c r="I1561" s="3">
        <f>SUBTOTAL(9,I1564:I1570)</f>
        <v>4868000</v>
      </c>
    </row>
    <row r="1562" spans="2:9">
      <c r="B1562" s="192"/>
      <c r="C1562" s="268"/>
      <c r="D1562" s="192" t="s">
        <v>965</v>
      </c>
      <c r="E1562" s="269"/>
      <c r="F1562" s="191"/>
      <c r="G1562" s="269"/>
      <c r="H1562" s="241" t="s">
        <v>647</v>
      </c>
      <c r="I1562" s="3">
        <f>SUBTOTAL(9,I1564)</f>
        <v>2864000</v>
      </c>
    </row>
    <row r="1563" spans="2:9">
      <c r="B1563" s="192"/>
      <c r="C1563" s="268" t="s">
        <v>955</v>
      </c>
      <c r="D1563" s="192"/>
      <c r="E1563" s="269"/>
      <c r="F1563" s="191"/>
      <c r="G1563" s="269"/>
      <c r="H1563" s="241" t="s">
        <v>635</v>
      </c>
      <c r="I1563" s="3">
        <f>SUBTOTAL(9,I1564)</f>
        <v>2864000</v>
      </c>
    </row>
    <row r="1564" spans="2:9">
      <c r="B1564" s="229"/>
      <c r="D1564" s="229"/>
      <c r="F1564" s="196" t="s">
        <v>64</v>
      </c>
      <c r="G1564" s="198" t="s">
        <v>844</v>
      </c>
      <c r="H1564" s="242" t="s">
        <v>613</v>
      </c>
      <c r="I1564" s="5">
        <v>2864000</v>
      </c>
    </row>
    <row r="1565" spans="2:9">
      <c r="B1565" s="192"/>
      <c r="C1565" s="268"/>
      <c r="D1565" s="192" t="s">
        <v>966</v>
      </c>
      <c r="E1565" s="269"/>
      <c r="F1565" s="191"/>
      <c r="G1565" s="269"/>
      <c r="H1565" s="241" t="s">
        <v>756</v>
      </c>
      <c r="I1565" s="3">
        <f>SUBTOTAL(9,I1567)</f>
        <v>1368000</v>
      </c>
    </row>
    <row r="1566" spans="2:9">
      <c r="B1566" s="192"/>
      <c r="C1566" s="268" t="s">
        <v>954</v>
      </c>
      <c r="D1566" s="192"/>
      <c r="E1566" s="269"/>
      <c r="F1566" s="191"/>
      <c r="G1566" s="269"/>
      <c r="H1566" s="241" t="s">
        <v>599</v>
      </c>
      <c r="I1566" s="3">
        <f>SUBTOTAL(9,I1567)</f>
        <v>1368000</v>
      </c>
    </row>
    <row r="1567" spans="2:9">
      <c r="B1567" s="229"/>
      <c r="D1567" s="229"/>
      <c r="F1567" s="196" t="s">
        <v>64</v>
      </c>
      <c r="G1567" s="198" t="s">
        <v>844</v>
      </c>
      <c r="H1567" s="242" t="s">
        <v>613</v>
      </c>
      <c r="I1567" s="5">
        <v>1368000</v>
      </c>
    </row>
    <row r="1568" spans="2:9">
      <c r="B1568" s="192"/>
      <c r="C1568" s="268"/>
      <c r="D1568" s="192" t="s">
        <v>967</v>
      </c>
      <c r="E1568" s="269"/>
      <c r="F1568" s="191"/>
      <c r="G1568" s="269"/>
      <c r="H1568" s="241" t="s">
        <v>649</v>
      </c>
      <c r="I1568" s="3">
        <f>SUBTOTAL(9,I1570)</f>
        <v>636000</v>
      </c>
    </row>
    <row r="1569" spans="2:10">
      <c r="B1569" s="192"/>
      <c r="C1569" s="268" t="s">
        <v>955</v>
      </c>
      <c r="D1569" s="192"/>
      <c r="E1569" s="269"/>
      <c r="F1569" s="191"/>
      <c r="G1569" s="269"/>
      <c r="H1569" s="241" t="s">
        <v>635</v>
      </c>
      <c r="I1569" s="3">
        <f>SUBTOTAL(9,I1570)</f>
        <v>636000</v>
      </c>
    </row>
    <row r="1570" spans="2:10">
      <c r="B1570" s="229"/>
      <c r="D1570" s="229"/>
      <c r="F1570" s="196" t="s">
        <v>64</v>
      </c>
      <c r="G1570" s="198" t="s">
        <v>844</v>
      </c>
      <c r="H1570" s="242" t="s">
        <v>613</v>
      </c>
      <c r="I1570" s="5">
        <v>636000</v>
      </c>
    </row>
    <row r="1571" spans="2:10">
      <c r="B1571" s="192"/>
      <c r="C1571" s="268"/>
      <c r="D1571" s="192"/>
      <c r="E1571" s="269" t="s">
        <v>512</v>
      </c>
      <c r="F1571" s="191"/>
      <c r="G1571" s="269"/>
      <c r="H1571" s="241" t="s">
        <v>659</v>
      </c>
      <c r="I1571" s="3">
        <f>SUBTOTAL(9,I1574:I1580)</f>
        <v>6508653.9500000002</v>
      </c>
    </row>
    <row r="1572" spans="2:10">
      <c r="B1572" s="192"/>
      <c r="C1572" s="268"/>
      <c r="D1572" s="192" t="s">
        <v>968</v>
      </c>
      <c r="E1572" s="269"/>
      <c r="F1572" s="191"/>
      <c r="G1572" s="269"/>
      <c r="H1572" s="241" t="s">
        <v>757</v>
      </c>
      <c r="I1572" s="3">
        <f>SUBTOTAL(9,I1574)</f>
        <v>4170000</v>
      </c>
    </row>
    <row r="1573" spans="2:10">
      <c r="B1573" s="192"/>
      <c r="C1573" s="268" t="s">
        <v>954</v>
      </c>
      <c r="D1573" s="192"/>
      <c r="E1573" s="269"/>
      <c r="F1573" s="191"/>
      <c r="G1573" s="269"/>
      <c r="H1573" s="241" t="s">
        <v>599</v>
      </c>
      <c r="I1573" s="3">
        <f>SUBTOTAL(9,I1574)</f>
        <v>4170000</v>
      </c>
    </row>
    <row r="1574" spans="2:10">
      <c r="B1574" s="229"/>
      <c r="D1574" s="229"/>
      <c r="F1574" s="196" t="s">
        <v>64</v>
      </c>
      <c r="G1574" s="198" t="s">
        <v>841</v>
      </c>
      <c r="H1574" s="242" t="s">
        <v>518</v>
      </c>
      <c r="I1574" s="5">
        <v>4170000</v>
      </c>
    </row>
    <row r="1575" spans="2:10">
      <c r="B1575" s="192"/>
      <c r="C1575" s="268"/>
      <c r="D1575" s="192" t="s">
        <v>971</v>
      </c>
      <c r="E1575" s="269"/>
      <c r="F1575" s="191"/>
      <c r="G1575" s="269"/>
      <c r="H1575" s="241" t="s">
        <v>758</v>
      </c>
      <c r="I1575" s="3">
        <f>SUBTOTAL(9,I1577)</f>
        <v>1157500</v>
      </c>
    </row>
    <row r="1576" spans="2:10">
      <c r="B1576" s="192"/>
      <c r="C1576" s="268" t="s">
        <v>954</v>
      </c>
      <c r="D1576" s="192"/>
      <c r="E1576" s="269"/>
      <c r="F1576" s="191"/>
      <c r="G1576" s="269"/>
      <c r="H1576" s="241" t="s">
        <v>599</v>
      </c>
      <c r="I1576" s="3">
        <f>SUBTOTAL(9,I1577)</f>
        <v>1157500</v>
      </c>
    </row>
    <row r="1577" spans="2:10">
      <c r="B1577" s="229"/>
      <c r="D1577" s="229"/>
      <c r="F1577" s="196" t="s">
        <v>64</v>
      </c>
      <c r="G1577" s="198" t="s">
        <v>845</v>
      </c>
      <c r="H1577" s="242" t="s">
        <v>652</v>
      </c>
      <c r="I1577" s="5">
        <v>1157500</v>
      </c>
    </row>
    <row r="1578" spans="2:10">
      <c r="B1578" s="192"/>
      <c r="C1578" s="268"/>
      <c r="D1578" s="192" t="s">
        <v>972</v>
      </c>
      <c r="E1578" s="269"/>
      <c r="F1578" s="191"/>
      <c r="G1578" s="269"/>
      <c r="H1578" s="241" t="s">
        <v>661</v>
      </c>
      <c r="I1578" s="3">
        <f>SUBTOTAL(9,I1580)</f>
        <v>1181153.95</v>
      </c>
    </row>
    <row r="1579" spans="2:10">
      <c r="B1579" s="192"/>
      <c r="C1579" s="268" t="s">
        <v>954</v>
      </c>
      <c r="D1579" s="192"/>
      <c r="E1579" s="269"/>
      <c r="F1579" s="191"/>
      <c r="G1579" s="269"/>
      <c r="H1579" s="241" t="s">
        <v>599</v>
      </c>
      <c r="I1579" s="3">
        <f>SUBTOTAL(9,I1580)</f>
        <v>1181153.95</v>
      </c>
    </row>
    <row r="1580" spans="2:10">
      <c r="B1580" s="229"/>
      <c r="D1580" s="229"/>
      <c r="F1580" s="196" t="s">
        <v>64</v>
      </c>
      <c r="G1580" s="198" t="s">
        <v>845</v>
      </c>
      <c r="H1580" s="242" t="s">
        <v>652</v>
      </c>
      <c r="I1580" s="5">
        <v>1181153.95</v>
      </c>
    </row>
    <row r="1581" spans="2:10">
      <c r="B1581" s="192"/>
      <c r="C1581" s="268"/>
      <c r="D1581" s="192"/>
      <c r="E1581" s="269" t="s">
        <v>541</v>
      </c>
      <c r="F1581" s="191"/>
      <c r="G1581" s="269"/>
      <c r="H1581" s="241" t="s">
        <v>751</v>
      </c>
      <c r="I1581" s="3">
        <f>SUBTOTAL(9,I1584:I1590)</f>
        <v>2963500</v>
      </c>
    </row>
    <row r="1582" spans="2:10">
      <c r="B1582" s="192"/>
      <c r="C1582" s="268"/>
      <c r="D1582" s="192" t="s">
        <v>973</v>
      </c>
      <c r="E1582" s="269"/>
      <c r="F1582" s="191"/>
      <c r="G1582" s="269"/>
      <c r="H1582" s="241" t="s">
        <v>752</v>
      </c>
      <c r="I1582" s="3">
        <f>SUBTOTAL(9,I1584)</f>
        <v>300000</v>
      </c>
      <c r="J1582" s="82"/>
    </row>
    <row r="1583" spans="2:10">
      <c r="B1583" s="192"/>
      <c r="C1583" s="268" t="s">
        <v>955</v>
      </c>
      <c r="D1583" s="192"/>
      <c r="E1583" s="269"/>
      <c r="F1583" s="191"/>
      <c r="G1583" s="269"/>
      <c r="H1583" s="241" t="s">
        <v>635</v>
      </c>
      <c r="I1583" s="3">
        <f>SUBTOTAL(9,I1584)</f>
        <v>300000</v>
      </c>
      <c r="J1583" s="82"/>
    </row>
    <row r="1584" spans="2:10">
      <c r="B1584" s="229"/>
      <c r="D1584" s="229"/>
      <c r="F1584" s="196" t="s">
        <v>64</v>
      </c>
      <c r="G1584" s="198" t="s">
        <v>974</v>
      </c>
      <c r="H1584" s="242" t="s">
        <v>753</v>
      </c>
      <c r="I1584" s="5">
        <v>300000</v>
      </c>
      <c r="J1584" s="82"/>
    </row>
    <row r="1585" spans="2:10">
      <c r="B1585" s="192"/>
      <c r="C1585" s="268"/>
      <c r="D1585" s="192" t="s">
        <v>975</v>
      </c>
      <c r="E1585" s="269"/>
      <c r="F1585" s="191"/>
      <c r="G1585" s="269"/>
      <c r="H1585" s="241" t="s">
        <v>754</v>
      </c>
      <c r="I1585" s="3">
        <f>SUBTOTAL(9,I1587)</f>
        <v>213500</v>
      </c>
      <c r="J1585" s="82"/>
    </row>
    <row r="1586" spans="2:10">
      <c r="B1586" s="192"/>
      <c r="C1586" s="268" t="s">
        <v>955</v>
      </c>
      <c r="D1586" s="192"/>
      <c r="E1586" s="269"/>
      <c r="F1586" s="191"/>
      <c r="G1586" s="269"/>
      <c r="H1586" s="241" t="s">
        <v>635</v>
      </c>
      <c r="I1586" s="3">
        <f>SUBTOTAL(9,I1587)</f>
        <v>213500</v>
      </c>
      <c r="J1586" s="82"/>
    </row>
    <row r="1587" spans="2:10">
      <c r="B1587" s="229"/>
      <c r="D1587" s="229"/>
      <c r="F1587" s="199" t="s">
        <v>14</v>
      </c>
      <c r="G1587" s="198" t="s">
        <v>976</v>
      </c>
      <c r="H1587" s="242" t="s">
        <v>755</v>
      </c>
      <c r="I1587" s="5">
        <v>213500</v>
      </c>
      <c r="J1587" s="82"/>
    </row>
    <row r="1588" spans="2:10">
      <c r="B1588" s="192"/>
      <c r="C1588" s="268"/>
      <c r="D1588" s="192" t="s">
        <v>977</v>
      </c>
      <c r="E1588" s="269"/>
      <c r="F1588" s="191"/>
      <c r="G1588" s="269"/>
      <c r="H1588" s="241" t="s">
        <v>759</v>
      </c>
      <c r="I1588" s="3">
        <f>SUBTOTAL(9,I1590)</f>
        <v>2450000</v>
      </c>
      <c r="J1588" s="82"/>
    </row>
    <row r="1589" spans="2:10">
      <c r="B1589" s="192"/>
      <c r="C1589" s="268" t="s">
        <v>955</v>
      </c>
      <c r="D1589" s="192"/>
      <c r="E1589" s="269"/>
      <c r="F1589" s="191"/>
      <c r="G1589" s="269"/>
      <c r="H1589" s="241" t="s">
        <v>635</v>
      </c>
      <c r="I1589" s="3">
        <f>SUBTOTAL(9,I1590)</f>
        <v>2450000</v>
      </c>
      <c r="J1589" s="82"/>
    </row>
    <row r="1590" spans="2:10">
      <c r="B1590" s="229"/>
      <c r="D1590" s="229"/>
      <c r="F1590" s="199" t="s">
        <v>14</v>
      </c>
      <c r="G1590" s="198" t="s">
        <v>976</v>
      </c>
      <c r="H1590" s="242" t="s">
        <v>755</v>
      </c>
      <c r="I1590" s="5">
        <v>2450000</v>
      </c>
      <c r="J1590" s="82"/>
    </row>
    <row r="1591" spans="2:10">
      <c r="B1591" s="192"/>
      <c r="C1591" s="268"/>
      <c r="D1591" s="192"/>
      <c r="E1591" s="269" t="s">
        <v>978</v>
      </c>
      <c r="F1591" s="191"/>
      <c r="G1591" s="269"/>
      <c r="H1591" s="241" t="s">
        <v>760</v>
      </c>
      <c r="I1591" s="3">
        <f>SUBTOTAL(9,I1594)</f>
        <v>150000</v>
      </c>
      <c r="J1591" s="82"/>
    </row>
    <row r="1592" spans="2:10">
      <c r="B1592" s="192"/>
      <c r="C1592" s="268"/>
      <c r="D1592" s="192" t="s">
        <v>979</v>
      </c>
      <c r="E1592" s="269"/>
      <c r="F1592" s="191"/>
      <c r="G1592" s="269"/>
      <c r="H1592" s="241" t="s">
        <v>761</v>
      </c>
      <c r="I1592" s="3">
        <f>SUBTOTAL(9,I1594)</f>
        <v>150000</v>
      </c>
      <c r="J1592" s="82"/>
    </row>
    <row r="1593" spans="2:10">
      <c r="B1593" s="192"/>
      <c r="C1593" s="268" t="s">
        <v>980</v>
      </c>
      <c r="D1593" s="192"/>
      <c r="E1593" s="269"/>
      <c r="F1593" s="191"/>
      <c r="G1593" s="269"/>
      <c r="H1593" s="241" t="s">
        <v>762</v>
      </c>
      <c r="I1593" s="3">
        <f>SUBTOTAL(9,I1594)</f>
        <v>150000</v>
      </c>
    </row>
    <row r="1594" spans="2:10">
      <c r="B1594" s="311"/>
      <c r="C1594" s="311"/>
      <c r="D1594" s="311"/>
      <c r="E1594" s="252"/>
      <c r="F1594" s="308" t="s">
        <v>14</v>
      </c>
      <c r="G1594" s="252" t="s">
        <v>981</v>
      </c>
      <c r="H1594" s="310" t="s">
        <v>763</v>
      </c>
      <c r="I1594" s="9">
        <v>150000</v>
      </c>
    </row>
    <row r="1595" spans="2:10">
      <c r="B1595" s="190"/>
      <c r="C1595" s="190"/>
      <c r="D1595" s="190"/>
      <c r="E1595" s="190"/>
      <c r="F1595" s="190"/>
      <c r="G1595" s="190"/>
      <c r="I1595" s="190"/>
      <c r="J1595" s="82"/>
    </row>
    <row r="1596" spans="2:10">
      <c r="B1596" s="190"/>
      <c r="C1596" s="190"/>
      <c r="D1596" s="190"/>
      <c r="E1596" s="190"/>
      <c r="F1596" s="190"/>
      <c r="G1596" s="190"/>
      <c r="I1596" s="190"/>
    </row>
    <row r="1597" spans="2:10">
      <c r="B1597" s="190"/>
      <c r="C1597" s="190"/>
      <c r="D1597" s="190"/>
      <c r="E1597" s="190"/>
      <c r="F1597" s="190"/>
      <c r="G1597" s="190"/>
      <c r="I1597" s="190"/>
    </row>
    <row r="1598" spans="2:10">
      <c r="B1598" s="190"/>
      <c r="C1598" s="190"/>
      <c r="D1598" s="190"/>
      <c r="E1598" s="190"/>
      <c r="F1598" s="190"/>
      <c r="G1598" s="190"/>
      <c r="I1598" s="190"/>
    </row>
    <row r="1599" spans="2:10">
      <c r="B1599" s="190"/>
      <c r="C1599" s="190"/>
      <c r="D1599" s="190"/>
      <c r="E1599" s="190"/>
      <c r="F1599" s="190"/>
      <c r="G1599" s="190"/>
      <c r="I1599" s="190"/>
    </row>
    <row r="1600" spans="2:10">
      <c r="B1600" s="190"/>
      <c r="C1600" s="190"/>
      <c r="D1600" s="190"/>
      <c r="E1600" s="190"/>
      <c r="F1600" s="190"/>
      <c r="G1600" s="190"/>
      <c r="I1600" s="190"/>
      <c r="J1600" s="82"/>
    </row>
    <row r="1601" spans="2:10">
      <c r="B1601" s="190"/>
      <c r="C1601" s="190"/>
      <c r="D1601" s="190"/>
      <c r="E1601" s="190"/>
      <c r="F1601" s="190"/>
      <c r="G1601" s="190"/>
      <c r="I1601" s="190"/>
    </row>
    <row r="1602" spans="2:10">
      <c r="B1602" s="190"/>
      <c r="C1602" s="190"/>
      <c r="D1602" s="190"/>
      <c r="E1602" s="190"/>
      <c r="F1602" s="190"/>
      <c r="G1602" s="190"/>
      <c r="I1602" s="190"/>
      <c r="J1602" s="82"/>
    </row>
    <row r="1603" spans="2:10">
      <c r="B1603" s="190"/>
      <c r="C1603" s="190"/>
      <c r="D1603" s="190"/>
      <c r="E1603" s="190"/>
      <c r="F1603" s="190"/>
      <c r="G1603" s="190"/>
      <c r="I1603" s="190"/>
      <c r="J1603" s="82"/>
    </row>
    <row r="1604" spans="2:10">
      <c r="B1604" s="190"/>
      <c r="C1604" s="190"/>
      <c r="D1604" s="190"/>
      <c r="E1604" s="190"/>
      <c r="F1604" s="190"/>
      <c r="G1604" s="190"/>
      <c r="I1604" s="190"/>
      <c r="J1604" s="82"/>
    </row>
    <row r="1605" spans="2:10">
      <c r="B1605" s="190"/>
      <c r="C1605" s="190"/>
      <c r="D1605" s="190"/>
      <c r="E1605" s="190"/>
      <c r="F1605" s="190"/>
      <c r="G1605" s="190"/>
      <c r="I1605" s="190"/>
      <c r="J1605" s="82"/>
    </row>
    <row r="1606" spans="2:10">
      <c r="B1606" s="190"/>
      <c r="C1606" s="190"/>
      <c r="D1606" s="190"/>
      <c r="E1606" s="190"/>
      <c r="F1606" s="190"/>
      <c r="G1606" s="190"/>
      <c r="I1606" s="190"/>
      <c r="J1606" s="82"/>
    </row>
    <row r="1607" spans="2:10">
      <c r="B1607" s="197"/>
      <c r="D1607" s="197"/>
      <c r="F1607" s="225"/>
      <c r="H1607" s="251"/>
      <c r="J1607" s="82"/>
    </row>
    <row r="1608" spans="2:10">
      <c r="B1608" s="197"/>
      <c r="D1608" s="197"/>
      <c r="F1608" s="225"/>
      <c r="H1608" s="251"/>
    </row>
    <row r="1609" spans="2:10">
      <c r="B1609" s="197"/>
      <c r="D1609" s="197"/>
      <c r="F1609" s="225"/>
      <c r="H1609" s="251"/>
      <c r="J1609" s="82"/>
    </row>
    <row r="1610" spans="2:10">
      <c r="B1610" s="197"/>
      <c r="D1610" s="197"/>
      <c r="F1610" s="225"/>
      <c r="H1610" s="251"/>
      <c r="J1610" s="82"/>
    </row>
    <row r="1611" spans="2:10">
      <c r="B1611" s="197"/>
      <c r="D1611" s="197"/>
      <c r="F1611" s="225"/>
      <c r="H1611" s="251"/>
      <c r="J1611" s="82"/>
    </row>
    <row r="1612" spans="2:10">
      <c r="B1612" s="197"/>
      <c r="D1612" s="197"/>
      <c r="F1612" s="225"/>
      <c r="H1612" s="251"/>
      <c r="J1612" s="82"/>
    </row>
    <row r="1613" spans="2:10">
      <c r="B1613" s="197"/>
      <c r="D1613" s="197"/>
      <c r="F1613" s="225"/>
      <c r="H1613" s="251"/>
      <c r="J1613" s="82"/>
    </row>
    <row r="1614" spans="2:10">
      <c r="B1614" s="197"/>
      <c r="D1614" s="197"/>
      <c r="F1614" s="225"/>
      <c r="H1614" s="251"/>
    </row>
    <row r="1615" spans="2:10">
      <c r="B1615" s="197"/>
      <c r="D1615" s="197"/>
      <c r="F1615" s="225"/>
      <c r="H1615" s="251"/>
      <c r="J1615" s="82"/>
    </row>
    <row r="1616" spans="2:10">
      <c r="B1616" s="197"/>
      <c r="D1616" s="197"/>
      <c r="F1616" s="225"/>
      <c r="H1616" s="251"/>
      <c r="J1616" s="82"/>
    </row>
    <row r="1617" spans="2:10">
      <c r="B1617" s="197"/>
      <c r="D1617" s="197"/>
      <c r="F1617" s="225"/>
      <c r="H1617" s="251"/>
    </row>
    <row r="1618" spans="2:10">
      <c r="B1618" s="197"/>
      <c r="D1618" s="197"/>
      <c r="F1618" s="225"/>
      <c r="H1618" s="251"/>
    </row>
    <row r="1619" spans="2:10">
      <c r="B1619" s="197"/>
      <c r="D1619" s="197"/>
      <c r="F1619" s="225"/>
      <c r="H1619" s="251"/>
    </row>
    <row r="1620" spans="2:10">
      <c r="B1620" s="197"/>
      <c r="D1620" s="197"/>
      <c r="F1620" s="225"/>
      <c r="H1620" s="251"/>
      <c r="J1620" s="82"/>
    </row>
    <row r="1621" spans="2:10">
      <c r="B1621" s="197"/>
      <c r="D1621" s="197"/>
      <c r="H1621" s="251"/>
    </row>
    <row r="1622" spans="2:10">
      <c r="B1622" s="197"/>
      <c r="D1622" s="197"/>
      <c r="H1622" s="251"/>
    </row>
    <row r="1623" spans="2:10">
      <c r="B1623" s="197"/>
      <c r="D1623" s="197"/>
      <c r="F1623" s="225"/>
      <c r="H1623" s="251"/>
    </row>
    <row r="1624" spans="2:10">
      <c r="B1624" s="197"/>
      <c r="D1624" s="197"/>
      <c r="F1624" s="225"/>
      <c r="H1624" s="251"/>
      <c r="J1624" s="82"/>
    </row>
    <row r="1625" spans="2:10">
      <c r="B1625" s="197"/>
      <c r="D1625" s="197"/>
      <c r="F1625" s="225"/>
      <c r="H1625" s="251"/>
      <c r="J1625" s="82"/>
    </row>
    <row r="1626" spans="2:10">
      <c r="B1626" s="197"/>
      <c r="D1626" s="197"/>
      <c r="F1626" s="225"/>
      <c r="H1626" s="251"/>
      <c r="J1626" s="82"/>
    </row>
    <row r="1627" spans="2:10">
      <c r="B1627" s="197"/>
      <c r="D1627" s="197"/>
      <c r="F1627" s="225"/>
      <c r="H1627" s="251"/>
      <c r="J1627" s="82"/>
    </row>
    <row r="1628" spans="2:10">
      <c r="B1628" s="197"/>
      <c r="D1628" s="197"/>
      <c r="F1628" s="225"/>
      <c r="H1628" s="251"/>
    </row>
    <row r="1629" spans="2:10">
      <c r="B1629" s="197"/>
      <c r="D1629" s="197"/>
      <c r="F1629" s="225"/>
      <c r="H1629" s="251"/>
      <c r="J1629" s="82"/>
    </row>
    <row r="1630" spans="2:10">
      <c r="B1630" s="197"/>
      <c r="D1630" s="197"/>
      <c r="F1630" s="225"/>
      <c r="H1630" s="251"/>
      <c r="J1630" s="82"/>
    </row>
    <row r="1631" spans="2:10">
      <c r="B1631" s="197"/>
      <c r="D1631" s="197"/>
      <c r="F1631" s="225"/>
      <c r="H1631" s="251"/>
      <c r="J1631" s="82"/>
    </row>
    <row r="1632" spans="2:10">
      <c r="B1632" s="197"/>
      <c r="D1632" s="197"/>
      <c r="F1632" s="225"/>
      <c r="H1632" s="251"/>
      <c r="J1632" s="82"/>
    </row>
    <row r="1633" spans="2:10">
      <c r="B1633" s="197"/>
      <c r="D1633" s="197"/>
      <c r="F1633" s="225"/>
      <c r="H1633" s="251"/>
      <c r="J1633" s="82"/>
    </row>
    <row r="1634" spans="2:10">
      <c r="B1634" s="197"/>
      <c r="D1634" s="197"/>
      <c r="F1634" s="225"/>
      <c r="H1634" s="251"/>
      <c r="J1634" s="82"/>
    </row>
    <row r="1635" spans="2:10">
      <c r="B1635" s="197"/>
      <c r="D1635" s="197"/>
      <c r="F1635" s="225"/>
      <c r="H1635" s="251"/>
      <c r="J1635" s="82"/>
    </row>
    <row r="1636" spans="2:10">
      <c r="B1636" s="197"/>
      <c r="D1636" s="197"/>
      <c r="F1636" s="225"/>
      <c r="H1636" s="251"/>
    </row>
    <row r="1637" spans="2:10">
      <c r="B1637" s="197"/>
      <c r="D1637" s="197"/>
      <c r="F1637" s="225"/>
      <c r="H1637" s="251"/>
      <c r="J1637" s="82"/>
    </row>
    <row r="1638" spans="2:10">
      <c r="B1638" s="197"/>
      <c r="D1638" s="197"/>
      <c r="F1638" s="225"/>
      <c r="H1638" s="251"/>
    </row>
    <row r="1639" spans="2:10">
      <c r="B1639" s="197"/>
      <c r="D1639" s="197"/>
      <c r="F1639" s="225"/>
      <c r="H1639" s="251"/>
      <c r="J1639" s="82"/>
    </row>
    <row r="1640" spans="2:10">
      <c r="B1640" s="197"/>
      <c r="D1640" s="197"/>
      <c r="F1640" s="225"/>
      <c r="H1640" s="251"/>
      <c r="J1640" s="82"/>
    </row>
    <row r="1641" spans="2:10">
      <c r="B1641" s="197"/>
      <c r="D1641" s="197"/>
      <c r="F1641" s="225"/>
      <c r="H1641" s="251"/>
    </row>
    <row r="1642" spans="2:10">
      <c r="B1642" s="197"/>
      <c r="D1642" s="197"/>
      <c r="H1642" s="251"/>
    </row>
    <row r="1643" spans="2:10">
      <c r="B1643" s="197"/>
      <c r="D1643" s="197"/>
      <c r="H1643" s="251"/>
    </row>
    <row r="1644" spans="2:10">
      <c r="B1644" s="197"/>
      <c r="D1644" s="197"/>
      <c r="H1644" s="251"/>
    </row>
    <row r="1645" spans="2:10">
      <c r="B1645" s="197"/>
      <c r="D1645" s="197"/>
      <c r="H1645" s="251"/>
    </row>
    <row r="1646" spans="2:10">
      <c r="B1646" s="197"/>
      <c r="D1646" s="197"/>
      <c r="H1646" s="251"/>
    </row>
    <row r="1647" spans="2:10">
      <c r="B1647" s="197"/>
      <c r="D1647" s="197"/>
      <c r="H1647" s="251"/>
    </row>
    <row r="1648" spans="2:10">
      <c r="B1648" s="197"/>
      <c r="D1648" s="197"/>
      <c r="H1648" s="251"/>
    </row>
    <row r="1649" spans="2:8">
      <c r="B1649" s="197"/>
      <c r="D1649" s="197"/>
      <c r="F1649" s="225"/>
      <c r="H1649" s="251"/>
    </row>
    <row r="1650" spans="2:8">
      <c r="B1650" s="197"/>
      <c r="D1650" s="197"/>
      <c r="F1650" s="225"/>
      <c r="H1650" s="251"/>
    </row>
    <row r="1651" spans="2:8">
      <c r="B1651" s="197"/>
      <c r="D1651" s="197"/>
      <c r="F1651" s="225"/>
      <c r="H1651" s="251"/>
    </row>
    <row r="1652" spans="2:8">
      <c r="B1652" s="197"/>
      <c r="D1652" s="197"/>
      <c r="F1652" s="225"/>
      <c r="H1652" s="251"/>
    </row>
    <row r="1653" spans="2:8">
      <c r="B1653" s="197"/>
      <c r="D1653" s="197"/>
      <c r="H1653" s="251"/>
    </row>
    <row r="1654" spans="2:8">
      <c r="B1654" s="197"/>
      <c r="D1654" s="197"/>
      <c r="F1654" s="225"/>
      <c r="H1654" s="251"/>
    </row>
    <row r="1655" spans="2:8">
      <c r="B1655" s="197"/>
      <c r="D1655" s="197"/>
      <c r="F1655" s="225"/>
      <c r="H1655" s="251"/>
    </row>
    <row r="1656" spans="2:8">
      <c r="B1656" s="197"/>
      <c r="D1656" s="197"/>
      <c r="F1656" s="225"/>
      <c r="H1656" s="251"/>
    </row>
    <row r="1657" spans="2:8">
      <c r="B1657" s="197"/>
      <c r="D1657" s="197"/>
      <c r="F1657" s="225"/>
      <c r="H1657" s="251"/>
    </row>
    <row r="1658" spans="2:8">
      <c r="B1658" s="197"/>
      <c r="D1658" s="197"/>
      <c r="F1658" s="225"/>
      <c r="H1658" s="251"/>
    </row>
    <row r="1659" spans="2:8">
      <c r="B1659" s="197"/>
      <c r="D1659" s="197"/>
      <c r="F1659" s="225"/>
      <c r="H1659" s="251"/>
    </row>
    <row r="1660" spans="2:8">
      <c r="B1660" s="197"/>
      <c r="D1660" s="197"/>
      <c r="H1660" s="251"/>
    </row>
    <row r="1661" spans="2:8">
      <c r="B1661" s="197"/>
      <c r="D1661" s="197"/>
      <c r="H1661" s="251"/>
    </row>
    <row r="1662" spans="2:8">
      <c r="B1662" s="197"/>
      <c r="D1662" s="197"/>
      <c r="F1662" s="225"/>
      <c r="H1662" s="251"/>
    </row>
    <row r="1663" spans="2:8">
      <c r="B1663" s="197"/>
      <c r="D1663" s="197"/>
      <c r="F1663" s="225"/>
      <c r="H1663" s="251"/>
    </row>
    <row r="1664" spans="2:8">
      <c r="B1664" s="197"/>
      <c r="D1664" s="197"/>
      <c r="H1664" s="251"/>
    </row>
    <row r="1665" spans="2:8">
      <c r="B1665" s="197"/>
      <c r="D1665" s="197"/>
      <c r="H1665" s="251"/>
    </row>
    <row r="1666" spans="2:8">
      <c r="B1666" s="197"/>
      <c r="D1666" s="197"/>
      <c r="H1666" s="251"/>
    </row>
    <row r="1667" spans="2:8">
      <c r="B1667" s="197"/>
      <c r="D1667" s="197"/>
      <c r="F1667" s="225"/>
      <c r="H1667" s="251"/>
    </row>
    <row r="1668" spans="2:8">
      <c r="B1668" s="197"/>
      <c r="D1668" s="197"/>
      <c r="F1668" s="225"/>
      <c r="H1668" s="251"/>
    </row>
    <row r="1669" spans="2:8">
      <c r="B1669" s="197"/>
      <c r="D1669" s="197"/>
      <c r="F1669" s="225"/>
      <c r="H1669" s="251"/>
    </row>
    <row r="1670" spans="2:8">
      <c r="B1670" s="197"/>
      <c r="D1670" s="197"/>
      <c r="F1670" s="225"/>
      <c r="H1670" s="251"/>
    </row>
    <row r="1671" spans="2:8">
      <c r="B1671" s="197"/>
      <c r="D1671" s="197"/>
      <c r="F1671" s="225"/>
      <c r="H1671" s="251"/>
    </row>
    <row r="1672" spans="2:8">
      <c r="B1672" s="197"/>
      <c r="D1672" s="197"/>
      <c r="F1672" s="225"/>
      <c r="H1672" s="251"/>
    </row>
    <row r="1673" spans="2:8">
      <c r="B1673" s="197"/>
      <c r="D1673" s="197"/>
      <c r="F1673" s="225"/>
      <c r="H1673" s="251"/>
    </row>
    <row r="1674" spans="2:8">
      <c r="B1674" s="197"/>
      <c r="D1674" s="197"/>
      <c r="F1674" s="225"/>
      <c r="H1674" s="251"/>
    </row>
    <row r="1675" spans="2:8">
      <c r="B1675" s="197"/>
      <c r="D1675" s="197"/>
      <c r="F1675" s="225"/>
      <c r="H1675" s="251"/>
    </row>
    <row r="1676" spans="2:8">
      <c r="B1676" s="197"/>
      <c r="D1676" s="197"/>
      <c r="F1676" s="225"/>
      <c r="H1676" s="251"/>
    </row>
    <row r="1677" spans="2:8">
      <c r="B1677" s="197"/>
      <c r="D1677" s="197"/>
      <c r="F1677" s="225"/>
      <c r="H1677" s="251"/>
    </row>
    <row r="1678" spans="2:8">
      <c r="B1678" s="197"/>
      <c r="D1678" s="197"/>
      <c r="F1678" s="225"/>
      <c r="H1678" s="251"/>
    </row>
    <row r="1679" spans="2:8">
      <c r="B1679" s="197"/>
      <c r="D1679" s="197"/>
      <c r="F1679" s="225"/>
      <c r="H1679" s="251"/>
    </row>
    <row r="1680" spans="2:8">
      <c r="B1680" s="197"/>
      <c r="D1680" s="197"/>
      <c r="F1680" s="225"/>
      <c r="H1680" s="251"/>
    </row>
    <row r="1681" spans="2:8">
      <c r="B1681" s="197"/>
      <c r="D1681" s="197"/>
      <c r="F1681" s="225"/>
      <c r="H1681" s="251"/>
    </row>
    <row r="1682" spans="2:8">
      <c r="B1682" s="197"/>
      <c r="D1682" s="197"/>
      <c r="H1682" s="207"/>
    </row>
    <row r="1683" spans="2:8">
      <c r="B1683" s="197"/>
      <c r="D1683" s="197"/>
      <c r="H1683" s="251"/>
    </row>
    <row r="1684" spans="2:8">
      <c r="B1684" s="197"/>
      <c r="D1684" s="197"/>
      <c r="H1684" s="251"/>
    </row>
    <row r="1685" spans="2:8">
      <c r="B1685" s="197"/>
      <c r="D1685" s="197"/>
      <c r="F1685" s="225"/>
      <c r="H1685" s="251"/>
    </row>
    <row r="1686" spans="2:8">
      <c r="B1686" s="197"/>
      <c r="D1686" s="197"/>
      <c r="F1686" s="225"/>
      <c r="H1686" s="251"/>
    </row>
    <row r="1687" spans="2:8">
      <c r="B1687" s="197"/>
      <c r="D1687" s="197"/>
      <c r="F1687" s="225"/>
      <c r="H1687" s="251"/>
    </row>
    <row r="1688" spans="2:8">
      <c r="B1688" s="197"/>
      <c r="D1688" s="197"/>
      <c r="F1688" s="225"/>
      <c r="H1688" s="251"/>
    </row>
    <row r="1689" spans="2:8">
      <c r="B1689" s="197"/>
      <c r="D1689" s="197"/>
      <c r="F1689" s="225"/>
      <c r="H1689" s="251"/>
    </row>
    <row r="1690" spans="2:8">
      <c r="B1690" s="197"/>
      <c r="D1690" s="197"/>
      <c r="F1690" s="225"/>
      <c r="H1690" s="251"/>
    </row>
    <row r="1691" spans="2:8">
      <c r="B1691" s="197"/>
      <c r="D1691" s="197"/>
      <c r="F1691" s="225"/>
      <c r="H1691" s="251"/>
    </row>
    <row r="1692" spans="2:8">
      <c r="B1692" s="197"/>
      <c r="D1692" s="197"/>
      <c r="F1692" s="225"/>
      <c r="H1692" s="251"/>
    </row>
    <row r="1693" spans="2:8">
      <c r="B1693" s="197"/>
      <c r="D1693" s="197"/>
      <c r="F1693" s="225"/>
      <c r="H1693" s="251"/>
    </row>
    <row r="1694" spans="2:8">
      <c r="B1694" s="197"/>
      <c r="D1694" s="197"/>
      <c r="F1694" s="225"/>
      <c r="H1694" s="251"/>
    </row>
    <row r="1695" spans="2:8">
      <c r="B1695" s="197"/>
      <c r="D1695" s="197"/>
      <c r="F1695" s="225"/>
      <c r="H1695" s="251"/>
    </row>
    <row r="1696" spans="2:8">
      <c r="B1696" s="197"/>
      <c r="D1696" s="197"/>
      <c r="F1696" s="225"/>
      <c r="H1696" s="251"/>
    </row>
    <row r="1697" spans="2:8">
      <c r="B1697" s="197"/>
      <c r="D1697" s="197"/>
      <c r="F1697" s="225"/>
      <c r="H1697" s="251"/>
    </row>
    <row r="1698" spans="2:8">
      <c r="B1698" s="197"/>
      <c r="D1698" s="197"/>
      <c r="F1698" s="225"/>
      <c r="H1698" s="251"/>
    </row>
    <row r="1699" spans="2:8">
      <c r="B1699" s="197"/>
      <c r="D1699" s="197"/>
      <c r="F1699" s="225"/>
      <c r="H1699" s="251"/>
    </row>
    <row r="1700" spans="2:8">
      <c r="B1700" s="197"/>
      <c r="D1700" s="197"/>
      <c r="H1700" s="251"/>
    </row>
    <row r="1701" spans="2:8">
      <c r="B1701" s="197"/>
      <c r="D1701" s="197"/>
      <c r="H1701" s="251"/>
    </row>
    <row r="1702" spans="2:8">
      <c r="B1702" s="197"/>
      <c r="D1702" s="197"/>
      <c r="H1702" s="251"/>
    </row>
    <row r="1703" spans="2:8">
      <c r="B1703" s="197"/>
      <c r="D1703" s="197"/>
      <c r="H1703" s="251"/>
    </row>
    <row r="1704" spans="2:8">
      <c r="B1704" s="197"/>
      <c r="D1704" s="197"/>
      <c r="H1704" s="251"/>
    </row>
    <row r="1705" spans="2:8">
      <c r="B1705" s="197"/>
      <c r="D1705" s="197"/>
      <c r="H1705" s="251"/>
    </row>
    <row r="1706" spans="2:8">
      <c r="B1706" s="197"/>
      <c r="D1706" s="197"/>
      <c r="H1706" s="251"/>
    </row>
    <row r="1707" spans="2:8">
      <c r="B1707" s="197"/>
      <c r="D1707" s="197"/>
      <c r="H1707" s="251"/>
    </row>
    <row r="1708" spans="2:8">
      <c r="B1708" s="197"/>
      <c r="D1708" s="197"/>
      <c r="F1708" s="225"/>
      <c r="H1708" s="251"/>
    </row>
    <row r="1709" spans="2:8">
      <c r="B1709" s="197"/>
      <c r="D1709" s="197"/>
      <c r="F1709" s="225"/>
      <c r="H1709" s="251"/>
    </row>
    <row r="1710" spans="2:8">
      <c r="B1710" s="197"/>
      <c r="D1710" s="197"/>
      <c r="F1710" s="225"/>
      <c r="H1710" s="251"/>
    </row>
    <row r="1711" spans="2:8">
      <c r="B1711" s="197"/>
      <c r="D1711" s="197"/>
      <c r="F1711" s="225"/>
      <c r="H1711" s="251"/>
    </row>
    <row r="1712" spans="2:8">
      <c r="B1712" s="197"/>
      <c r="D1712" s="197"/>
      <c r="F1712" s="225"/>
      <c r="H1712" s="251"/>
    </row>
    <row r="1713" spans="2:8">
      <c r="B1713" s="197"/>
      <c r="D1713" s="197"/>
      <c r="F1713" s="225"/>
      <c r="H1713" s="251"/>
    </row>
    <row r="1714" spans="2:8">
      <c r="B1714" s="197"/>
      <c r="D1714" s="197"/>
      <c r="F1714" s="225"/>
      <c r="H1714" s="251"/>
    </row>
    <row r="1715" spans="2:8">
      <c r="B1715" s="197"/>
      <c r="D1715" s="197"/>
      <c r="F1715" s="225"/>
      <c r="H1715" s="251"/>
    </row>
    <row r="1716" spans="2:8">
      <c r="B1716" s="197"/>
      <c r="D1716" s="197"/>
      <c r="F1716" s="225"/>
      <c r="H1716" s="251"/>
    </row>
    <row r="1717" spans="2:8">
      <c r="B1717" s="197"/>
      <c r="D1717" s="197"/>
      <c r="F1717" s="225"/>
      <c r="H1717" s="251"/>
    </row>
    <row r="1718" spans="2:8">
      <c r="B1718" s="197"/>
      <c r="D1718" s="197"/>
      <c r="F1718" s="225"/>
      <c r="H1718" s="251"/>
    </row>
    <row r="1719" spans="2:8">
      <c r="B1719" s="197"/>
      <c r="D1719" s="197"/>
      <c r="F1719" s="225"/>
      <c r="H1719" s="251"/>
    </row>
    <row r="1720" spans="2:8">
      <c r="B1720" s="197"/>
      <c r="D1720" s="197"/>
      <c r="F1720" s="225"/>
      <c r="H1720" s="251"/>
    </row>
    <row r="1721" spans="2:8">
      <c r="B1721" s="197"/>
      <c r="D1721" s="197"/>
      <c r="F1721" s="225"/>
      <c r="H1721" s="251"/>
    </row>
    <row r="1722" spans="2:8">
      <c r="B1722" s="197"/>
      <c r="D1722" s="197"/>
      <c r="H1722" s="251"/>
    </row>
    <row r="1723" spans="2:8">
      <c r="B1723" s="197"/>
      <c r="D1723" s="197"/>
      <c r="H1723" s="251"/>
    </row>
    <row r="1724" spans="2:8">
      <c r="B1724" s="197"/>
      <c r="D1724" s="197"/>
      <c r="H1724" s="251"/>
    </row>
    <row r="1725" spans="2:8">
      <c r="B1725" s="197"/>
      <c r="D1725" s="197"/>
      <c r="F1725" s="225"/>
      <c r="H1725" s="251"/>
    </row>
    <row r="1726" spans="2:8">
      <c r="B1726" s="197"/>
      <c r="D1726" s="197"/>
      <c r="F1726" s="225"/>
      <c r="H1726" s="251"/>
    </row>
    <row r="1727" spans="2:8">
      <c r="B1727" s="197"/>
      <c r="D1727" s="197"/>
      <c r="F1727" s="225"/>
      <c r="H1727" s="251"/>
    </row>
    <row r="1728" spans="2:8">
      <c r="B1728" s="197"/>
      <c r="D1728" s="197"/>
      <c r="F1728" s="225"/>
      <c r="H1728" s="251"/>
    </row>
    <row r="1729" spans="2:8">
      <c r="B1729" s="197"/>
      <c r="D1729" s="197"/>
      <c r="F1729" s="225"/>
      <c r="H1729" s="251"/>
    </row>
    <row r="1730" spans="2:8">
      <c r="B1730" s="197"/>
      <c r="D1730" s="197"/>
      <c r="F1730" s="225"/>
      <c r="H1730" s="251"/>
    </row>
    <row r="1731" spans="2:8">
      <c r="B1731" s="197"/>
      <c r="D1731" s="197"/>
      <c r="F1731" s="225"/>
      <c r="H1731" s="251"/>
    </row>
    <row r="1732" spans="2:8">
      <c r="B1732" s="197"/>
      <c r="D1732" s="197"/>
      <c r="F1732" s="225"/>
      <c r="H1732" s="251"/>
    </row>
    <row r="1733" spans="2:8">
      <c r="B1733" s="197"/>
      <c r="D1733" s="197"/>
      <c r="F1733" s="225"/>
      <c r="H1733" s="251"/>
    </row>
    <row r="1734" spans="2:8">
      <c r="B1734" s="197"/>
      <c r="D1734" s="197"/>
      <c r="F1734" s="225"/>
      <c r="H1734" s="251"/>
    </row>
    <row r="1735" spans="2:8">
      <c r="B1735" s="197"/>
      <c r="D1735" s="197"/>
      <c r="F1735" s="225"/>
      <c r="H1735" s="251"/>
    </row>
    <row r="1736" spans="2:8">
      <c r="B1736" s="197"/>
      <c r="D1736" s="197"/>
      <c r="F1736" s="225"/>
      <c r="H1736" s="251"/>
    </row>
    <row r="1737" spans="2:8">
      <c r="B1737" s="197"/>
      <c r="D1737" s="197"/>
      <c r="F1737" s="225"/>
      <c r="H1737" s="251"/>
    </row>
    <row r="1738" spans="2:8">
      <c r="B1738" s="197"/>
      <c r="D1738" s="197"/>
      <c r="F1738" s="225"/>
      <c r="H1738" s="251"/>
    </row>
    <row r="1739" spans="2:8">
      <c r="B1739" s="197"/>
      <c r="D1739" s="197"/>
      <c r="F1739" s="225"/>
      <c r="H1739" s="251"/>
    </row>
    <row r="1740" spans="2:8">
      <c r="B1740" s="197"/>
      <c r="D1740" s="197"/>
      <c r="F1740" s="225"/>
      <c r="H1740" s="251"/>
    </row>
    <row r="1741" spans="2:8">
      <c r="B1741" s="197"/>
      <c r="D1741" s="197"/>
      <c r="F1741" s="225"/>
      <c r="H1741" s="251"/>
    </row>
    <row r="1742" spans="2:8">
      <c r="B1742" s="197"/>
      <c r="D1742" s="197"/>
      <c r="H1742" s="251"/>
    </row>
    <row r="1743" spans="2:8">
      <c r="B1743" s="197"/>
      <c r="D1743" s="197"/>
      <c r="H1743" s="251"/>
    </row>
    <row r="1744" spans="2:8">
      <c r="B1744" s="197"/>
      <c r="D1744" s="197"/>
      <c r="H1744" s="251"/>
    </row>
    <row r="1745" spans="2:8">
      <c r="B1745" s="197"/>
      <c r="D1745" s="197"/>
      <c r="H1745" s="251"/>
    </row>
    <row r="1746" spans="2:8">
      <c r="B1746" s="197"/>
      <c r="D1746" s="197"/>
      <c r="H1746" s="251"/>
    </row>
    <row r="1747" spans="2:8">
      <c r="B1747" s="197"/>
      <c r="D1747" s="197"/>
      <c r="H1747" s="251"/>
    </row>
    <row r="1748" spans="2:8">
      <c r="B1748" s="197"/>
      <c r="D1748" s="197"/>
      <c r="F1748" s="225"/>
      <c r="H1748" s="251"/>
    </row>
    <row r="1749" spans="2:8">
      <c r="B1749" s="197"/>
      <c r="D1749" s="197"/>
      <c r="F1749" s="225"/>
      <c r="H1749" s="251"/>
    </row>
    <row r="1750" spans="2:8">
      <c r="B1750" s="197"/>
      <c r="D1750" s="197"/>
      <c r="F1750" s="225"/>
      <c r="H1750" s="251"/>
    </row>
    <row r="1751" spans="2:8">
      <c r="B1751" s="197"/>
      <c r="D1751" s="197"/>
      <c r="F1751" s="225"/>
      <c r="H1751" s="251"/>
    </row>
    <row r="1752" spans="2:8">
      <c r="B1752" s="197"/>
      <c r="D1752" s="197"/>
      <c r="F1752" s="225"/>
      <c r="H1752" s="251"/>
    </row>
    <row r="1753" spans="2:8">
      <c r="B1753" s="197"/>
      <c r="D1753" s="197"/>
      <c r="F1753" s="225"/>
      <c r="H1753" s="251"/>
    </row>
    <row r="1754" spans="2:8">
      <c r="B1754" s="197"/>
      <c r="D1754" s="197"/>
      <c r="F1754" s="225"/>
      <c r="H1754" s="251"/>
    </row>
    <row r="1755" spans="2:8">
      <c r="B1755" s="197"/>
      <c r="D1755" s="197"/>
      <c r="F1755" s="225"/>
      <c r="H1755" s="251"/>
    </row>
    <row r="1756" spans="2:8">
      <c r="B1756" s="197"/>
      <c r="D1756" s="197"/>
      <c r="F1756" s="225"/>
      <c r="H1756" s="251"/>
    </row>
    <row r="1757" spans="2:8">
      <c r="B1757" s="197"/>
      <c r="D1757" s="197"/>
      <c r="F1757" s="225"/>
      <c r="H1757" s="251"/>
    </row>
    <row r="1758" spans="2:8">
      <c r="B1758" s="197"/>
      <c r="D1758" s="197"/>
      <c r="F1758" s="225"/>
      <c r="H1758" s="251"/>
    </row>
    <row r="1759" spans="2:8">
      <c r="B1759" s="197"/>
      <c r="D1759" s="197"/>
      <c r="F1759" s="225"/>
      <c r="H1759" s="251"/>
    </row>
    <row r="1760" spans="2:8">
      <c r="B1760" s="197"/>
      <c r="D1760" s="197"/>
      <c r="F1760" s="225"/>
      <c r="H1760" s="251"/>
    </row>
    <row r="1761" spans="2:8">
      <c r="B1761" s="197"/>
      <c r="D1761" s="197"/>
      <c r="F1761" s="225"/>
      <c r="H1761" s="251"/>
    </row>
    <row r="1762" spans="2:8">
      <c r="B1762" s="197"/>
      <c r="D1762" s="197"/>
      <c r="F1762" s="225"/>
      <c r="H1762" s="251"/>
    </row>
    <row r="1763" spans="2:8">
      <c r="B1763" s="197"/>
      <c r="D1763" s="197"/>
      <c r="F1763" s="225"/>
      <c r="H1763" s="251"/>
    </row>
    <row r="1764" spans="2:8">
      <c r="B1764" s="197"/>
      <c r="D1764" s="197"/>
      <c r="H1764" s="251"/>
    </row>
    <row r="1765" spans="2:8">
      <c r="B1765" s="197"/>
      <c r="D1765" s="197"/>
      <c r="H1765" s="251"/>
    </row>
    <row r="1766" spans="2:8">
      <c r="B1766" s="197"/>
      <c r="D1766" s="197"/>
      <c r="H1766" s="251"/>
    </row>
    <row r="1767" spans="2:8">
      <c r="B1767" s="197"/>
      <c r="D1767" s="197"/>
      <c r="F1767" s="225"/>
      <c r="H1767" s="251"/>
    </row>
    <row r="1768" spans="2:8">
      <c r="B1768" s="197"/>
      <c r="D1768" s="197"/>
      <c r="F1768" s="225"/>
      <c r="H1768" s="251"/>
    </row>
    <row r="1769" spans="2:8">
      <c r="B1769" s="197"/>
      <c r="D1769" s="197"/>
      <c r="F1769" s="225"/>
      <c r="H1769" s="251"/>
    </row>
    <row r="1770" spans="2:8">
      <c r="B1770" s="197"/>
      <c r="D1770" s="197"/>
      <c r="F1770" s="225"/>
      <c r="H1770" s="251"/>
    </row>
    <row r="1771" spans="2:8">
      <c r="B1771" s="197"/>
      <c r="D1771" s="197"/>
      <c r="F1771" s="225"/>
      <c r="H1771" s="251"/>
    </row>
    <row r="1772" spans="2:8">
      <c r="B1772" s="197"/>
      <c r="D1772" s="197"/>
      <c r="F1772" s="225"/>
      <c r="H1772" s="251"/>
    </row>
    <row r="1773" spans="2:8">
      <c r="B1773" s="197"/>
      <c r="D1773" s="197"/>
      <c r="F1773" s="225"/>
      <c r="H1773" s="251"/>
    </row>
    <row r="1774" spans="2:8">
      <c r="B1774" s="197"/>
      <c r="D1774" s="197"/>
      <c r="F1774" s="225"/>
      <c r="H1774" s="251"/>
    </row>
    <row r="1775" spans="2:8">
      <c r="B1775" s="197"/>
      <c r="D1775" s="197"/>
      <c r="F1775" s="225"/>
      <c r="H1775" s="251"/>
    </row>
    <row r="1776" spans="2:8">
      <c r="B1776" s="197"/>
      <c r="D1776" s="197"/>
      <c r="F1776" s="225"/>
      <c r="H1776" s="251"/>
    </row>
    <row r="1777" spans="2:8">
      <c r="B1777" s="197"/>
      <c r="D1777" s="197"/>
      <c r="F1777" s="225"/>
      <c r="H1777" s="251"/>
    </row>
    <row r="1778" spans="2:8">
      <c r="B1778" s="197"/>
      <c r="D1778" s="197"/>
      <c r="F1778" s="225"/>
      <c r="H1778" s="251"/>
    </row>
    <row r="1779" spans="2:8">
      <c r="B1779" s="197"/>
      <c r="D1779" s="197"/>
      <c r="F1779" s="225"/>
      <c r="H1779" s="251"/>
    </row>
    <row r="1780" spans="2:8">
      <c r="B1780" s="197"/>
      <c r="D1780" s="197"/>
      <c r="F1780" s="225"/>
      <c r="H1780" s="251"/>
    </row>
    <row r="1781" spans="2:8">
      <c r="B1781" s="197"/>
      <c r="D1781" s="197"/>
      <c r="F1781" s="225"/>
      <c r="H1781" s="251"/>
    </row>
    <row r="1782" spans="2:8">
      <c r="B1782" s="197"/>
      <c r="D1782" s="197"/>
      <c r="F1782" s="225"/>
      <c r="H1782" s="251"/>
    </row>
    <row r="1783" spans="2:8">
      <c r="B1783" s="197"/>
      <c r="D1783" s="197"/>
      <c r="F1783" s="225"/>
      <c r="H1783" s="251"/>
    </row>
    <row r="1784" spans="2:8">
      <c r="B1784" s="197"/>
      <c r="D1784" s="197"/>
      <c r="F1784" s="225"/>
      <c r="H1784" s="251"/>
    </row>
    <row r="1785" spans="2:8">
      <c r="B1785" s="197"/>
      <c r="D1785" s="197"/>
      <c r="F1785" s="225"/>
      <c r="H1785" s="251"/>
    </row>
    <row r="1786" spans="2:8">
      <c r="B1786" s="197"/>
      <c r="D1786" s="197"/>
      <c r="F1786" s="225"/>
      <c r="H1786" s="251"/>
    </row>
    <row r="1787" spans="2:8">
      <c r="B1787" s="197"/>
      <c r="D1787" s="197"/>
      <c r="F1787" s="225"/>
      <c r="H1787" s="251"/>
    </row>
    <row r="1788" spans="2:8">
      <c r="B1788" s="197"/>
      <c r="D1788" s="197"/>
      <c r="F1788" s="225"/>
      <c r="H1788" s="251"/>
    </row>
    <row r="1789" spans="2:8">
      <c r="B1789" s="197"/>
      <c r="D1789" s="197"/>
      <c r="F1789" s="225"/>
      <c r="H1789" s="251"/>
    </row>
    <row r="1790" spans="2:8">
      <c r="B1790" s="197"/>
      <c r="D1790" s="197"/>
      <c r="H1790" s="251"/>
    </row>
    <row r="1791" spans="2:8">
      <c r="B1791" s="197"/>
      <c r="D1791" s="197"/>
      <c r="H1791" s="251"/>
    </row>
    <row r="1792" spans="2:8">
      <c r="B1792" s="197"/>
      <c r="D1792" s="197"/>
      <c r="H1792" s="251"/>
    </row>
    <row r="1793" spans="2:8">
      <c r="B1793" s="197"/>
      <c r="D1793" s="197"/>
      <c r="H1793" s="251"/>
    </row>
    <row r="1794" spans="2:8">
      <c r="B1794" s="197"/>
      <c r="D1794" s="197"/>
      <c r="F1794" s="225"/>
      <c r="H1794" s="251"/>
    </row>
    <row r="1795" spans="2:8">
      <c r="B1795" s="197"/>
      <c r="D1795" s="197"/>
      <c r="F1795" s="225"/>
      <c r="H1795" s="251"/>
    </row>
    <row r="1796" spans="2:8">
      <c r="B1796" s="197"/>
      <c r="D1796" s="197"/>
      <c r="F1796" s="225"/>
      <c r="H1796" s="251"/>
    </row>
    <row r="1797" spans="2:8">
      <c r="B1797" s="197"/>
      <c r="D1797" s="197"/>
      <c r="F1797" s="225"/>
      <c r="H1797" s="251"/>
    </row>
    <row r="1798" spans="2:8">
      <c r="B1798" s="197"/>
      <c r="D1798" s="197"/>
      <c r="F1798" s="225"/>
      <c r="H1798" s="251"/>
    </row>
    <row r="1799" spans="2:8">
      <c r="B1799" s="197"/>
      <c r="D1799" s="197"/>
      <c r="F1799" s="225"/>
      <c r="H1799" s="251"/>
    </row>
    <row r="1800" spans="2:8">
      <c r="B1800" s="197"/>
      <c r="D1800" s="197"/>
      <c r="F1800" s="225"/>
      <c r="H1800" s="251"/>
    </row>
    <row r="1801" spans="2:8">
      <c r="B1801" s="197"/>
      <c r="D1801" s="197"/>
      <c r="F1801" s="225"/>
      <c r="H1801" s="251"/>
    </row>
    <row r="1802" spans="2:8">
      <c r="B1802" s="197"/>
      <c r="D1802" s="197"/>
      <c r="F1802" s="225"/>
      <c r="H1802" s="251"/>
    </row>
    <row r="1803" spans="2:8">
      <c r="B1803" s="197"/>
      <c r="D1803" s="197"/>
      <c r="F1803" s="225"/>
      <c r="H1803" s="251"/>
    </row>
    <row r="1804" spans="2:8">
      <c r="B1804" s="197"/>
      <c r="D1804" s="197"/>
      <c r="F1804" s="225"/>
      <c r="H1804" s="251"/>
    </row>
    <row r="1805" spans="2:8">
      <c r="B1805" s="197"/>
      <c r="D1805" s="197"/>
      <c r="F1805" s="225"/>
      <c r="H1805" s="251"/>
    </row>
    <row r="1806" spans="2:8">
      <c r="B1806" s="197"/>
      <c r="D1806" s="197"/>
      <c r="F1806" s="225"/>
      <c r="H1806" s="251"/>
    </row>
    <row r="1807" spans="2:8">
      <c r="B1807" s="197"/>
      <c r="D1807" s="197"/>
      <c r="F1807" s="225"/>
      <c r="H1807" s="251"/>
    </row>
    <row r="1808" spans="2:8">
      <c r="B1808" s="197"/>
      <c r="D1808" s="197"/>
      <c r="F1808" s="225"/>
      <c r="H1808" s="251"/>
    </row>
    <row r="1809" spans="2:8">
      <c r="B1809" s="197"/>
      <c r="D1809" s="197"/>
      <c r="F1809" s="225"/>
      <c r="H1809" s="251"/>
    </row>
    <row r="1810" spans="2:8">
      <c r="B1810" s="197"/>
      <c r="D1810" s="197"/>
      <c r="F1810" s="225"/>
      <c r="H1810" s="251"/>
    </row>
    <row r="1811" spans="2:8">
      <c r="B1811" s="197"/>
      <c r="D1811" s="197"/>
      <c r="F1811" s="225"/>
      <c r="H1811" s="251"/>
    </row>
    <row r="1812" spans="2:8">
      <c r="B1812" s="197"/>
      <c r="D1812" s="197"/>
      <c r="H1812" s="251"/>
    </row>
    <row r="1813" spans="2:8">
      <c r="B1813" s="197"/>
      <c r="D1813" s="197"/>
      <c r="H1813" s="251"/>
    </row>
    <row r="1814" spans="2:8">
      <c r="B1814" s="197"/>
      <c r="D1814" s="197"/>
      <c r="H1814" s="251"/>
    </row>
    <row r="1815" spans="2:8">
      <c r="B1815" s="197"/>
      <c r="D1815" s="197"/>
      <c r="H1815" s="251"/>
    </row>
    <row r="1816" spans="2:8">
      <c r="B1816" s="197"/>
      <c r="D1816" s="197"/>
      <c r="F1816" s="225"/>
      <c r="H1816" s="251"/>
    </row>
    <row r="1817" spans="2:8">
      <c r="B1817" s="197"/>
      <c r="D1817" s="197"/>
      <c r="F1817" s="225"/>
      <c r="H1817" s="251"/>
    </row>
    <row r="1818" spans="2:8">
      <c r="B1818" s="197"/>
      <c r="D1818" s="197"/>
      <c r="F1818" s="225"/>
      <c r="H1818" s="251"/>
    </row>
    <row r="1819" spans="2:8">
      <c r="B1819" s="197"/>
      <c r="D1819" s="197"/>
      <c r="F1819" s="225"/>
      <c r="H1819" s="251"/>
    </row>
    <row r="1820" spans="2:8">
      <c r="B1820" s="197"/>
      <c r="D1820" s="197"/>
      <c r="F1820" s="225"/>
      <c r="H1820" s="251"/>
    </row>
    <row r="1821" spans="2:8">
      <c r="B1821" s="197"/>
      <c r="D1821" s="197"/>
      <c r="F1821" s="225"/>
      <c r="H1821" s="251"/>
    </row>
    <row r="1822" spans="2:8">
      <c r="B1822" s="197"/>
      <c r="D1822" s="197"/>
      <c r="F1822" s="225"/>
      <c r="H1822" s="251"/>
    </row>
    <row r="1823" spans="2:8">
      <c r="B1823" s="197"/>
      <c r="D1823" s="197"/>
      <c r="H1823" s="251"/>
    </row>
    <row r="1824" spans="2:8">
      <c r="B1824" s="197"/>
      <c r="D1824" s="197"/>
      <c r="H1824" s="251"/>
    </row>
    <row r="1825" spans="2:8">
      <c r="B1825" s="197"/>
      <c r="D1825" s="197"/>
      <c r="H1825" s="251"/>
    </row>
    <row r="1826" spans="2:8">
      <c r="B1826" s="197"/>
      <c r="D1826" s="197"/>
      <c r="H1826" s="251"/>
    </row>
    <row r="1827" spans="2:8">
      <c r="B1827" s="197"/>
      <c r="D1827" s="197"/>
      <c r="F1827" s="225"/>
      <c r="H1827" s="251"/>
    </row>
    <row r="1828" spans="2:8">
      <c r="B1828" s="197"/>
      <c r="D1828" s="197"/>
      <c r="F1828" s="225"/>
      <c r="H1828" s="251"/>
    </row>
    <row r="1829" spans="2:8">
      <c r="B1829" s="197"/>
      <c r="D1829" s="197"/>
      <c r="F1829" s="225"/>
      <c r="H1829" s="251"/>
    </row>
    <row r="1830" spans="2:8">
      <c r="B1830" s="197"/>
      <c r="D1830" s="197"/>
      <c r="F1830" s="225"/>
      <c r="H1830" s="251"/>
    </row>
    <row r="1831" spans="2:8">
      <c r="B1831" s="197"/>
      <c r="D1831" s="197"/>
      <c r="F1831" s="225"/>
      <c r="H1831" s="251"/>
    </row>
    <row r="1832" spans="2:8">
      <c r="B1832" s="197"/>
      <c r="D1832" s="197"/>
      <c r="F1832" s="225"/>
      <c r="H1832" s="251"/>
    </row>
    <row r="1833" spans="2:8">
      <c r="B1833" s="197"/>
      <c r="D1833" s="197"/>
      <c r="F1833" s="225"/>
      <c r="H1833" s="251"/>
    </row>
    <row r="1834" spans="2:8">
      <c r="B1834" s="197"/>
      <c r="D1834" s="197"/>
      <c r="F1834" s="225"/>
      <c r="H1834" s="251"/>
    </row>
    <row r="1835" spans="2:8">
      <c r="B1835" s="197"/>
      <c r="D1835" s="197"/>
      <c r="F1835" s="225"/>
      <c r="H1835" s="251"/>
    </row>
    <row r="1836" spans="2:8">
      <c r="B1836" s="197"/>
      <c r="D1836" s="197"/>
      <c r="H1836" s="251"/>
    </row>
    <row r="1837" spans="2:8">
      <c r="B1837" s="197"/>
      <c r="D1837" s="197"/>
      <c r="H1837" s="251"/>
    </row>
    <row r="1838" spans="2:8">
      <c r="B1838" s="197"/>
      <c r="D1838" s="197"/>
      <c r="H1838" s="251"/>
    </row>
    <row r="1839" spans="2:8">
      <c r="B1839" s="197"/>
      <c r="D1839" s="197"/>
      <c r="F1839" s="225"/>
      <c r="H1839" s="251"/>
    </row>
    <row r="1840" spans="2:8">
      <c r="B1840" s="197"/>
      <c r="D1840" s="197"/>
      <c r="H1840" s="251"/>
    </row>
    <row r="1841" spans="2:9">
      <c r="B1841" s="197"/>
      <c r="D1841" s="197"/>
      <c r="H1841" s="251"/>
    </row>
    <row r="1842" spans="2:9">
      <c r="B1842" s="197"/>
      <c r="D1842" s="197"/>
      <c r="H1842" s="251"/>
    </row>
    <row r="1843" spans="2:9">
      <c r="B1843" s="197"/>
      <c r="D1843" s="197"/>
      <c r="H1843" s="251"/>
    </row>
    <row r="1844" spans="2:9">
      <c r="B1844" s="197"/>
      <c r="D1844" s="197"/>
      <c r="H1844" s="251"/>
    </row>
    <row r="1845" spans="2:9">
      <c r="B1845" s="197"/>
      <c r="D1845" s="197"/>
      <c r="H1845" s="251"/>
    </row>
    <row r="1846" spans="2:9">
      <c r="H1846" s="251"/>
    </row>
    <row r="1849" spans="2:9">
      <c r="B1849" s="197"/>
      <c r="D1849" s="197"/>
      <c r="H1849" s="254"/>
      <c r="I1849" s="70"/>
    </row>
    <row r="1850" spans="2:9">
      <c r="B1850" s="197"/>
      <c r="D1850" s="197"/>
      <c r="H1850" s="251"/>
    </row>
    <row r="1851" spans="2:9">
      <c r="B1851" s="197"/>
      <c r="D1851" s="197"/>
      <c r="H1851" s="251"/>
    </row>
    <row r="1852" spans="2:9">
      <c r="B1852" s="197"/>
      <c r="D1852" s="197"/>
      <c r="H1852" s="251"/>
    </row>
    <row r="1853" spans="2:9">
      <c r="B1853" s="197"/>
      <c r="D1853" s="197"/>
      <c r="H1853" s="251"/>
    </row>
    <row r="1854" spans="2:9">
      <c r="B1854" s="197"/>
      <c r="D1854" s="197"/>
      <c r="H1854" s="251"/>
    </row>
    <row r="1855" spans="2:9">
      <c r="B1855" s="197"/>
      <c r="D1855" s="197"/>
      <c r="H1855" s="251"/>
    </row>
    <row r="1856" spans="2:9">
      <c r="B1856" s="197"/>
      <c r="D1856" s="197"/>
      <c r="H1856" s="251"/>
    </row>
    <row r="1857" spans="2:9">
      <c r="B1857" s="197"/>
      <c r="D1857" s="197"/>
      <c r="H1857" s="251"/>
      <c r="I1857" s="70"/>
    </row>
    <row r="1858" spans="2:9">
      <c r="B1858" s="197"/>
      <c r="D1858" s="197"/>
      <c r="H1858" s="251"/>
    </row>
    <row r="1859" spans="2:9">
      <c r="B1859" s="197"/>
      <c r="D1859" s="197"/>
      <c r="H1859" s="251"/>
    </row>
    <row r="1860" spans="2:9">
      <c r="B1860" s="197"/>
      <c r="D1860" s="197"/>
      <c r="H1860" s="251"/>
    </row>
    <row r="1861" spans="2:9">
      <c r="B1861" s="197"/>
      <c r="D1861" s="197"/>
      <c r="H1861" s="251"/>
    </row>
    <row r="1862" spans="2:9">
      <c r="B1862" s="197"/>
      <c r="D1862" s="197"/>
      <c r="H1862" s="251"/>
    </row>
    <row r="1863" spans="2:9">
      <c r="B1863" s="197"/>
      <c r="D1863" s="197"/>
      <c r="H1863" s="251"/>
    </row>
    <row r="1864" spans="2:9">
      <c r="B1864" s="197"/>
      <c r="D1864" s="197"/>
      <c r="H1864" s="251"/>
    </row>
    <row r="1865" spans="2:9">
      <c r="B1865" s="197"/>
      <c r="D1865" s="197"/>
      <c r="H1865" s="251"/>
    </row>
    <row r="1866" spans="2:9">
      <c r="B1866" s="197"/>
      <c r="D1866" s="197"/>
      <c r="H1866" s="251"/>
    </row>
    <row r="1867" spans="2:9">
      <c r="B1867" s="197"/>
      <c r="D1867" s="197"/>
      <c r="H1867" s="251"/>
    </row>
    <row r="1868" spans="2:9">
      <c r="B1868" s="197"/>
      <c r="D1868" s="197"/>
      <c r="H1868" s="251"/>
    </row>
    <row r="1869" spans="2:9">
      <c r="B1869" s="197"/>
      <c r="D1869" s="197"/>
      <c r="H1869" s="251"/>
    </row>
    <row r="1870" spans="2:9">
      <c r="B1870" s="197"/>
      <c r="D1870" s="197"/>
      <c r="H1870" s="251"/>
    </row>
    <row r="1871" spans="2:9">
      <c r="B1871" s="197"/>
      <c r="D1871" s="197"/>
      <c r="H1871" s="251"/>
    </row>
    <row r="1872" spans="2:9">
      <c r="B1872" s="197"/>
      <c r="D1872" s="197"/>
      <c r="H1872" s="251"/>
    </row>
    <row r="1873" spans="2:9">
      <c r="B1873" s="197"/>
      <c r="D1873" s="197"/>
      <c r="H1873" s="251"/>
    </row>
    <row r="1874" spans="2:9">
      <c r="B1874" s="197"/>
      <c r="D1874" s="197"/>
      <c r="H1874" s="251"/>
    </row>
    <row r="1875" spans="2:9">
      <c r="B1875" s="197"/>
      <c r="D1875" s="197"/>
      <c r="H1875" s="251"/>
    </row>
    <row r="1876" spans="2:9">
      <c r="B1876" s="197"/>
      <c r="D1876" s="197"/>
      <c r="H1876" s="251"/>
    </row>
    <row r="1877" spans="2:9">
      <c r="B1877" s="197"/>
      <c r="D1877" s="197"/>
      <c r="H1877" s="254"/>
      <c r="I1877" s="70"/>
    </row>
    <row r="1878" spans="2:9">
      <c r="B1878" s="197"/>
      <c r="D1878" s="197"/>
      <c r="H1878" s="251"/>
    </row>
    <row r="1879" spans="2:9">
      <c r="B1879" s="197"/>
      <c r="D1879" s="197"/>
      <c r="H1879" s="251"/>
    </row>
    <row r="1880" spans="2:9">
      <c r="B1880" s="197"/>
      <c r="D1880" s="197"/>
      <c r="H1880" s="251"/>
    </row>
    <row r="1881" spans="2:9">
      <c r="B1881" s="197"/>
      <c r="D1881" s="197"/>
      <c r="F1881" s="225"/>
      <c r="H1881" s="251"/>
    </row>
    <row r="1882" spans="2:9">
      <c r="B1882" s="197"/>
      <c r="D1882" s="197"/>
      <c r="F1882" s="225"/>
      <c r="H1882" s="251"/>
    </row>
    <row r="1883" spans="2:9">
      <c r="B1883" s="197"/>
      <c r="D1883" s="197"/>
      <c r="F1883" s="225"/>
      <c r="H1883" s="251"/>
    </row>
    <row r="1884" spans="2:9">
      <c r="B1884" s="197"/>
      <c r="D1884" s="197"/>
      <c r="F1884" s="225"/>
      <c r="H1884" s="251"/>
    </row>
    <row r="1885" spans="2:9">
      <c r="B1885" s="197"/>
      <c r="D1885" s="197"/>
      <c r="F1885" s="225"/>
      <c r="H1885" s="251"/>
    </row>
    <row r="1886" spans="2:9">
      <c r="B1886" s="197"/>
      <c r="D1886" s="197"/>
      <c r="F1886" s="225"/>
      <c r="H1886" s="251"/>
    </row>
    <row r="1887" spans="2:9">
      <c r="B1887" s="197"/>
      <c r="D1887" s="197"/>
      <c r="F1887" s="225"/>
      <c r="H1887" s="251"/>
    </row>
    <row r="1888" spans="2:9">
      <c r="B1888" s="197"/>
      <c r="D1888" s="197"/>
      <c r="F1888" s="225"/>
      <c r="H1888" s="251"/>
    </row>
    <row r="1889" spans="2:8">
      <c r="B1889" s="197"/>
      <c r="D1889" s="197"/>
      <c r="F1889" s="225"/>
      <c r="H1889" s="251"/>
    </row>
    <row r="1890" spans="2:8">
      <c r="B1890" s="197"/>
      <c r="D1890" s="197"/>
      <c r="F1890" s="225"/>
      <c r="H1890" s="251"/>
    </row>
    <row r="1891" spans="2:8">
      <c r="B1891" s="197"/>
      <c r="D1891" s="197"/>
      <c r="F1891" s="225"/>
      <c r="H1891" s="251"/>
    </row>
    <row r="1892" spans="2:8">
      <c r="B1892" s="197"/>
      <c r="D1892" s="197"/>
      <c r="F1892" s="225"/>
      <c r="H1892" s="251"/>
    </row>
    <row r="1893" spans="2:8">
      <c r="B1893" s="197"/>
      <c r="D1893" s="197"/>
      <c r="F1893" s="225"/>
      <c r="H1893" s="251"/>
    </row>
    <row r="1894" spans="2:8">
      <c r="B1894" s="197"/>
      <c r="D1894" s="197"/>
      <c r="H1894" s="251"/>
    </row>
    <row r="1895" spans="2:8">
      <c r="B1895" s="197"/>
      <c r="D1895" s="197"/>
      <c r="H1895" s="251"/>
    </row>
    <row r="1896" spans="2:8">
      <c r="B1896" s="197"/>
      <c r="D1896" s="197"/>
      <c r="H1896" s="251"/>
    </row>
    <row r="1897" spans="2:8">
      <c r="B1897" s="197"/>
      <c r="D1897" s="197"/>
      <c r="H1897" s="251"/>
    </row>
    <row r="1898" spans="2:8">
      <c r="B1898" s="197"/>
      <c r="D1898" s="197"/>
      <c r="H1898" s="251"/>
    </row>
    <row r="1899" spans="2:8">
      <c r="B1899" s="197"/>
      <c r="D1899" s="197"/>
      <c r="H1899" s="251"/>
    </row>
    <row r="1900" spans="2:8">
      <c r="B1900" s="197"/>
      <c r="D1900" s="197"/>
      <c r="H1900" s="251"/>
    </row>
    <row r="1901" spans="2:8">
      <c r="B1901" s="197"/>
      <c r="D1901" s="197"/>
      <c r="H1901" s="251"/>
    </row>
    <row r="1902" spans="2:8">
      <c r="B1902" s="197"/>
      <c r="D1902" s="197"/>
      <c r="H1902" s="251"/>
    </row>
    <row r="1903" spans="2:8">
      <c r="B1903" s="197"/>
      <c r="D1903" s="197"/>
      <c r="H1903" s="251"/>
    </row>
    <row r="1904" spans="2:8">
      <c r="B1904" s="197"/>
      <c r="D1904" s="197"/>
      <c r="H1904" s="251"/>
    </row>
    <row r="1905" spans="2:8">
      <c r="B1905" s="197"/>
      <c r="D1905" s="197"/>
      <c r="H1905" s="251"/>
    </row>
    <row r="1906" spans="2:8">
      <c r="B1906" s="197"/>
      <c r="D1906" s="197"/>
      <c r="H1906" s="251"/>
    </row>
    <row r="1907" spans="2:8">
      <c r="B1907" s="197"/>
      <c r="D1907" s="197"/>
      <c r="H1907" s="251"/>
    </row>
    <row r="1908" spans="2:8">
      <c r="B1908" s="197"/>
      <c r="D1908" s="197"/>
      <c r="H1908" s="251"/>
    </row>
    <row r="1909" spans="2:8">
      <c r="B1909" s="197"/>
      <c r="D1909" s="197"/>
      <c r="H1909" s="251"/>
    </row>
    <row r="1910" spans="2:8">
      <c r="B1910" s="197"/>
      <c r="D1910" s="197"/>
      <c r="H1910" s="251"/>
    </row>
    <row r="1911" spans="2:8">
      <c r="B1911" s="197"/>
      <c r="D1911" s="197"/>
      <c r="H1911" s="251"/>
    </row>
    <row r="1912" spans="2:8">
      <c r="B1912" s="197"/>
      <c r="D1912" s="197"/>
      <c r="H1912" s="251"/>
    </row>
    <row r="1913" spans="2:8">
      <c r="B1913" s="197"/>
      <c r="D1913" s="197"/>
      <c r="H1913" s="251"/>
    </row>
    <row r="1914" spans="2:8">
      <c r="B1914" s="197"/>
      <c r="D1914" s="197"/>
      <c r="H1914" s="251"/>
    </row>
    <row r="1915" spans="2:8">
      <c r="B1915" s="197"/>
      <c r="D1915" s="197"/>
      <c r="H1915" s="251"/>
    </row>
    <row r="1916" spans="2:8">
      <c r="B1916" s="197"/>
      <c r="D1916" s="197"/>
      <c r="H1916" s="251"/>
    </row>
    <row r="1917" spans="2:8">
      <c r="B1917" s="197"/>
      <c r="D1917" s="197"/>
      <c r="H1917" s="251"/>
    </row>
    <row r="1918" spans="2:8">
      <c r="B1918" s="197"/>
      <c r="D1918" s="197"/>
      <c r="H1918" s="251"/>
    </row>
    <row r="1919" spans="2:8">
      <c r="B1919" s="197"/>
      <c r="D1919" s="197"/>
      <c r="H1919" s="251"/>
    </row>
    <row r="1920" spans="2:8">
      <c r="B1920" s="197"/>
      <c r="D1920" s="197"/>
      <c r="H1920" s="251"/>
    </row>
    <row r="1921" spans="2:8">
      <c r="B1921" s="197"/>
      <c r="D1921" s="197"/>
      <c r="H1921" s="251"/>
    </row>
    <row r="1922" spans="2:8">
      <c r="B1922" s="197"/>
      <c r="D1922" s="197"/>
      <c r="H1922" s="251"/>
    </row>
    <row r="1923" spans="2:8">
      <c r="B1923" s="197"/>
      <c r="D1923" s="197"/>
      <c r="H1923" s="251"/>
    </row>
    <row r="1924" spans="2:8">
      <c r="B1924" s="197"/>
      <c r="D1924" s="197"/>
      <c r="H1924" s="251"/>
    </row>
    <row r="1925" spans="2:8">
      <c r="B1925" s="197"/>
      <c r="D1925" s="197"/>
      <c r="H1925" s="251"/>
    </row>
    <row r="1926" spans="2:8">
      <c r="B1926" s="197"/>
      <c r="D1926" s="197"/>
      <c r="H1926" s="251"/>
    </row>
    <row r="1927" spans="2:8">
      <c r="B1927" s="197"/>
      <c r="D1927" s="197"/>
      <c r="H1927" s="251"/>
    </row>
    <row r="1928" spans="2:8">
      <c r="B1928" s="197"/>
      <c r="D1928" s="197"/>
      <c r="H1928" s="251"/>
    </row>
    <row r="1929" spans="2:8">
      <c r="B1929" s="197"/>
      <c r="D1929" s="197"/>
      <c r="F1929" s="225"/>
      <c r="H1929" s="251"/>
    </row>
    <row r="1930" spans="2:8">
      <c r="B1930" s="197"/>
      <c r="D1930" s="197"/>
      <c r="H1930" s="251"/>
    </row>
    <row r="1931" spans="2:8">
      <c r="B1931" s="197"/>
      <c r="D1931" s="197"/>
      <c r="H1931" s="251"/>
    </row>
    <row r="1932" spans="2:8">
      <c r="B1932" s="197"/>
      <c r="D1932" s="197"/>
      <c r="H1932" s="251"/>
    </row>
    <row r="1933" spans="2:8">
      <c r="B1933" s="197"/>
      <c r="D1933" s="197"/>
      <c r="H1933" s="251"/>
    </row>
    <row r="1934" spans="2:8">
      <c r="B1934" s="197"/>
      <c r="D1934" s="197"/>
      <c r="H1934" s="251"/>
    </row>
    <row r="1935" spans="2:8">
      <c r="B1935" s="197"/>
      <c r="D1935" s="197"/>
      <c r="H1935" s="251"/>
    </row>
    <row r="1936" spans="2:8">
      <c r="B1936" s="197"/>
      <c r="D1936" s="197"/>
      <c r="H1936" s="251"/>
    </row>
    <row r="1937" spans="2:9">
      <c r="B1937" s="197"/>
      <c r="D1937" s="197"/>
      <c r="F1937" s="225"/>
      <c r="H1937" s="251"/>
    </row>
    <row r="1938" spans="2:9">
      <c r="B1938" s="197"/>
      <c r="D1938" s="197"/>
      <c r="F1938" s="225"/>
      <c r="H1938" s="251"/>
    </row>
    <row r="1939" spans="2:9">
      <c r="B1939" s="197"/>
      <c r="D1939" s="197"/>
      <c r="F1939" s="225"/>
      <c r="H1939" s="251"/>
    </row>
    <row r="1940" spans="2:9">
      <c r="B1940" s="197"/>
      <c r="D1940" s="197"/>
      <c r="F1940" s="225"/>
      <c r="H1940" s="251"/>
    </row>
    <row r="1941" spans="2:9">
      <c r="B1941" s="197"/>
      <c r="D1941" s="197"/>
      <c r="F1941" s="225"/>
      <c r="H1941" s="251"/>
    </row>
    <row r="1942" spans="2:9">
      <c r="B1942" s="197"/>
      <c r="D1942" s="197"/>
      <c r="F1942" s="225"/>
      <c r="H1942" s="251"/>
    </row>
    <row r="1943" spans="2:9">
      <c r="B1943" s="197"/>
      <c r="D1943" s="197"/>
      <c r="F1943" s="225"/>
      <c r="H1943" s="251"/>
    </row>
    <row r="1944" spans="2:9">
      <c r="B1944" s="197"/>
      <c r="D1944" s="197"/>
      <c r="F1944" s="225"/>
      <c r="H1944" s="251"/>
    </row>
    <row r="1945" spans="2:9">
      <c r="B1945" s="197"/>
      <c r="D1945" s="197"/>
      <c r="H1945" s="251"/>
    </row>
    <row r="1946" spans="2:9">
      <c r="B1946" s="197"/>
      <c r="D1946" s="197"/>
      <c r="H1946" s="251"/>
    </row>
    <row r="1947" spans="2:9">
      <c r="B1947" s="197"/>
      <c r="D1947" s="197"/>
      <c r="H1947" s="251"/>
    </row>
    <row r="1948" spans="2:9">
      <c r="B1948" s="197"/>
      <c r="D1948" s="197"/>
      <c r="H1948" s="251"/>
    </row>
    <row r="1949" spans="2:9">
      <c r="B1949" s="197"/>
      <c r="D1949" s="197"/>
      <c r="H1949" s="251"/>
    </row>
    <row r="1950" spans="2:9">
      <c r="B1950" s="197"/>
      <c r="D1950" s="197"/>
      <c r="H1950" s="251"/>
    </row>
    <row r="1951" spans="2:9">
      <c r="B1951" s="197"/>
      <c r="C1951" s="255"/>
      <c r="D1951" s="255"/>
      <c r="E1951" s="256"/>
      <c r="F1951" s="256"/>
      <c r="G1951" s="256"/>
      <c r="H1951" s="254"/>
      <c r="I1951" s="70"/>
    </row>
    <row r="1952" spans="2:9">
      <c r="B1952" s="197"/>
      <c r="D1952" s="197"/>
      <c r="H1952" s="251"/>
    </row>
    <row r="1953" spans="2:9">
      <c r="B1953" s="197"/>
      <c r="D1953" s="197"/>
      <c r="H1953" s="251"/>
    </row>
    <row r="1954" spans="2:9">
      <c r="B1954" s="197"/>
      <c r="D1954" s="197"/>
      <c r="H1954" s="251"/>
    </row>
    <row r="1955" spans="2:9">
      <c r="B1955" s="197"/>
      <c r="D1955" s="197"/>
      <c r="H1955" s="251"/>
    </row>
    <row r="1956" spans="2:9">
      <c r="B1956" s="197"/>
      <c r="D1956" s="197"/>
      <c r="H1956" s="251"/>
    </row>
    <row r="1957" spans="2:9">
      <c r="B1957" s="197"/>
      <c r="D1957" s="197"/>
      <c r="H1957" s="251"/>
    </row>
    <row r="1958" spans="2:9">
      <c r="B1958" s="197"/>
      <c r="D1958" s="197"/>
      <c r="H1958" s="251"/>
    </row>
    <row r="1959" spans="2:9">
      <c r="B1959" s="197"/>
      <c r="D1959" s="197"/>
      <c r="H1959" s="254"/>
      <c r="I1959" s="70"/>
    </row>
    <row r="1960" spans="2:9">
      <c r="B1960" s="197"/>
      <c r="D1960" s="197"/>
      <c r="H1960" s="251"/>
    </row>
    <row r="1961" spans="2:9">
      <c r="B1961" s="197"/>
      <c r="D1961" s="197"/>
      <c r="H1961" s="251"/>
    </row>
    <row r="1962" spans="2:9">
      <c r="B1962" s="197"/>
      <c r="D1962" s="197"/>
      <c r="H1962" s="251"/>
    </row>
    <row r="1963" spans="2:9">
      <c r="B1963" s="197"/>
      <c r="D1963" s="197"/>
      <c r="F1963" s="225"/>
      <c r="H1963" s="251"/>
    </row>
    <row r="1964" spans="2:9">
      <c r="B1964" s="197"/>
      <c r="D1964" s="197"/>
      <c r="H1964" s="251"/>
    </row>
    <row r="1965" spans="2:9">
      <c r="B1965" s="197"/>
      <c r="D1965" s="197"/>
      <c r="H1965" s="251"/>
    </row>
    <row r="1966" spans="2:9">
      <c r="B1966" s="197"/>
      <c r="D1966" s="197"/>
      <c r="H1966" s="251"/>
    </row>
    <row r="1967" spans="2:9">
      <c r="B1967" s="197"/>
      <c r="D1967" s="197"/>
      <c r="H1967" s="251"/>
    </row>
    <row r="1968" spans="2:9">
      <c r="B1968" s="197"/>
      <c r="D1968" s="197"/>
      <c r="H1968" s="251"/>
    </row>
    <row r="1969" spans="2:8">
      <c r="B1969" s="197"/>
      <c r="D1969" s="197"/>
      <c r="H1969" s="251"/>
    </row>
    <row r="1970" spans="2:8">
      <c r="B1970" s="197"/>
      <c r="D1970" s="197"/>
      <c r="H1970" s="251"/>
    </row>
    <row r="1971" spans="2:8">
      <c r="B1971" s="197"/>
      <c r="D1971" s="197"/>
      <c r="H1971" s="251"/>
    </row>
    <row r="1972" spans="2:8">
      <c r="B1972" s="197"/>
      <c r="D1972" s="197"/>
      <c r="H1972" s="251"/>
    </row>
    <row r="1973" spans="2:8">
      <c r="B1973" s="197"/>
      <c r="D1973" s="197"/>
      <c r="H1973" s="251"/>
    </row>
    <row r="1974" spans="2:8">
      <c r="B1974" s="197"/>
      <c r="D1974" s="197"/>
      <c r="H1974" s="251"/>
    </row>
    <row r="1975" spans="2:8">
      <c r="B1975" s="197"/>
      <c r="D1975" s="197"/>
      <c r="H1975" s="251"/>
    </row>
    <row r="1976" spans="2:8">
      <c r="B1976" s="197"/>
      <c r="D1976" s="197"/>
      <c r="H1976" s="251"/>
    </row>
    <row r="1977" spans="2:8">
      <c r="B1977" s="197"/>
      <c r="D1977" s="197"/>
      <c r="H1977" s="251"/>
    </row>
    <row r="1978" spans="2:8">
      <c r="B1978" s="197"/>
      <c r="D1978" s="197"/>
      <c r="H1978" s="251"/>
    </row>
    <row r="1979" spans="2:8">
      <c r="B1979" s="197"/>
      <c r="D1979" s="197"/>
      <c r="H1979" s="251"/>
    </row>
    <row r="1980" spans="2:8">
      <c r="B1980" s="197"/>
      <c r="D1980" s="197"/>
      <c r="H1980" s="251"/>
    </row>
    <row r="1981" spans="2:8">
      <c r="B1981" s="197"/>
      <c r="D1981" s="197"/>
      <c r="H1981" s="251"/>
    </row>
    <row r="1982" spans="2:8">
      <c r="B1982" s="197"/>
      <c r="D1982" s="197"/>
      <c r="H1982" s="251"/>
    </row>
    <row r="1983" spans="2:8">
      <c r="B1983" s="197"/>
      <c r="D1983" s="197"/>
      <c r="H1983" s="251"/>
    </row>
    <row r="1984" spans="2:8">
      <c r="B1984" s="197"/>
      <c r="D1984" s="197"/>
      <c r="H1984" s="251"/>
    </row>
    <row r="1985" spans="2:8">
      <c r="B1985" s="197"/>
      <c r="D1985" s="197"/>
      <c r="H1985" s="251"/>
    </row>
    <row r="1986" spans="2:8">
      <c r="B1986" s="197"/>
      <c r="D1986" s="197"/>
      <c r="H1986" s="251"/>
    </row>
    <row r="1987" spans="2:8">
      <c r="B1987" s="197"/>
      <c r="D1987" s="197"/>
      <c r="H1987" s="251"/>
    </row>
    <row r="1988" spans="2:8">
      <c r="B1988" s="197"/>
      <c r="D1988" s="197"/>
      <c r="H1988" s="251"/>
    </row>
    <row r="1989" spans="2:8">
      <c r="B1989" s="197"/>
      <c r="D1989" s="197"/>
      <c r="H1989" s="251"/>
    </row>
    <row r="1990" spans="2:8">
      <c r="B1990" s="197"/>
      <c r="D1990" s="197"/>
      <c r="H1990" s="251"/>
    </row>
    <row r="1991" spans="2:8">
      <c r="B1991" s="197"/>
      <c r="D1991" s="197"/>
      <c r="H1991" s="251"/>
    </row>
    <row r="1992" spans="2:8">
      <c r="B1992" s="197"/>
      <c r="D1992" s="197"/>
      <c r="H1992" s="251"/>
    </row>
    <row r="1993" spans="2:8">
      <c r="B1993" s="197"/>
      <c r="D1993" s="197"/>
      <c r="H1993" s="251"/>
    </row>
    <row r="1994" spans="2:8">
      <c r="B1994" s="197"/>
      <c r="D1994" s="197"/>
      <c r="F1994" s="225"/>
      <c r="H1994" s="251"/>
    </row>
    <row r="1995" spans="2:8">
      <c r="B1995" s="197"/>
      <c r="D1995" s="197"/>
      <c r="F1995" s="225"/>
      <c r="H1995" s="251"/>
    </row>
    <row r="1996" spans="2:8">
      <c r="B1996" s="197"/>
      <c r="D1996" s="197"/>
      <c r="F1996" s="225"/>
      <c r="H1996" s="251"/>
    </row>
    <row r="1997" spans="2:8">
      <c r="B1997" s="197"/>
      <c r="D1997" s="197"/>
      <c r="F1997" s="225"/>
      <c r="H1997" s="251"/>
    </row>
    <row r="1998" spans="2:8">
      <c r="B1998" s="197"/>
      <c r="D1998" s="197"/>
      <c r="H1998" s="251"/>
    </row>
    <row r="1999" spans="2:8">
      <c r="B1999" s="197"/>
      <c r="D1999" s="197"/>
      <c r="H1999" s="251"/>
    </row>
    <row r="2000" spans="2:8">
      <c r="B2000" s="197"/>
      <c r="D2000" s="197"/>
      <c r="H2000" s="251"/>
    </row>
    <row r="2001" spans="2:9">
      <c r="B2001" s="197"/>
      <c r="D2001" s="197"/>
      <c r="H2001" s="251"/>
    </row>
    <row r="2002" spans="2:9">
      <c r="B2002" s="197"/>
      <c r="D2002" s="197"/>
      <c r="H2002" s="251"/>
    </row>
    <row r="2003" spans="2:9">
      <c r="B2003" s="197"/>
      <c r="D2003" s="197"/>
      <c r="H2003" s="251"/>
    </row>
    <row r="2004" spans="2:9">
      <c r="B2004" s="197"/>
      <c r="D2004" s="197"/>
      <c r="F2004" s="225"/>
      <c r="H2004" s="251"/>
    </row>
    <row r="2005" spans="2:9">
      <c r="B2005" s="197"/>
      <c r="D2005" s="197"/>
      <c r="F2005" s="225"/>
      <c r="H2005" s="251"/>
    </row>
    <row r="2006" spans="2:9">
      <c r="B2006" s="197"/>
      <c r="D2006" s="197"/>
      <c r="F2006" s="225"/>
      <c r="H2006" s="251"/>
    </row>
    <row r="2007" spans="2:9">
      <c r="B2007" s="197"/>
      <c r="D2007" s="197"/>
      <c r="F2007" s="225"/>
      <c r="H2007" s="251"/>
    </row>
    <row r="2008" spans="2:9">
      <c r="B2008" s="197"/>
      <c r="C2008" s="255"/>
      <c r="D2008" s="255"/>
      <c r="E2008" s="256"/>
      <c r="F2008" s="256"/>
      <c r="G2008" s="256"/>
      <c r="H2008" s="254"/>
      <c r="I2008" s="70"/>
    </row>
    <row r="2009" spans="2:9">
      <c r="B2009" s="197"/>
      <c r="D2009" s="197"/>
      <c r="H2009" s="251"/>
    </row>
    <row r="2010" spans="2:9">
      <c r="B2010" s="197"/>
      <c r="D2010" s="197"/>
      <c r="H2010" s="251"/>
    </row>
    <row r="2011" spans="2:9">
      <c r="B2011" s="197"/>
      <c r="D2011" s="197"/>
      <c r="H2011" s="251"/>
    </row>
    <row r="2012" spans="2:9">
      <c r="B2012" s="197"/>
      <c r="D2012" s="197"/>
      <c r="F2012" s="225"/>
      <c r="H2012" s="251"/>
    </row>
    <row r="2013" spans="2:9">
      <c r="B2013" s="197"/>
      <c r="D2013" s="197"/>
      <c r="H2013" s="251"/>
    </row>
    <row r="2014" spans="2:9">
      <c r="B2014" s="197"/>
      <c r="D2014" s="197"/>
      <c r="H2014" s="251"/>
    </row>
    <row r="2015" spans="2:9">
      <c r="B2015" s="197"/>
      <c r="D2015" s="197"/>
      <c r="H2015" s="251"/>
    </row>
    <row r="2016" spans="2:9">
      <c r="B2016" s="197"/>
      <c r="D2016" s="197"/>
      <c r="H2016" s="251"/>
    </row>
    <row r="2017" spans="2:8">
      <c r="B2017" s="197"/>
      <c r="D2017" s="197"/>
      <c r="H2017" s="251"/>
    </row>
    <row r="2018" spans="2:8">
      <c r="B2018" s="197"/>
      <c r="D2018" s="197"/>
      <c r="H2018" s="251"/>
    </row>
    <row r="2019" spans="2:8">
      <c r="B2019" s="197"/>
      <c r="D2019" s="197"/>
      <c r="H2019" s="251"/>
    </row>
    <row r="2020" spans="2:8">
      <c r="B2020" s="197"/>
      <c r="D2020" s="197"/>
      <c r="H2020" s="251"/>
    </row>
    <row r="2021" spans="2:8">
      <c r="B2021" s="197"/>
      <c r="D2021" s="197"/>
      <c r="H2021" s="251"/>
    </row>
    <row r="2022" spans="2:8">
      <c r="B2022" s="197"/>
      <c r="D2022" s="197"/>
      <c r="H2022" s="251"/>
    </row>
    <row r="2023" spans="2:8">
      <c r="B2023" s="197"/>
      <c r="D2023" s="197"/>
      <c r="H2023" s="251"/>
    </row>
    <row r="2024" spans="2:8">
      <c r="B2024" s="197"/>
      <c r="D2024" s="197"/>
      <c r="H2024" s="251"/>
    </row>
    <row r="2025" spans="2:8">
      <c r="B2025" s="197"/>
      <c r="D2025" s="197"/>
      <c r="H2025" s="251"/>
    </row>
    <row r="2026" spans="2:8">
      <c r="B2026" s="197"/>
      <c r="D2026" s="197"/>
      <c r="H2026" s="251"/>
    </row>
    <row r="2027" spans="2:8">
      <c r="B2027" s="197"/>
      <c r="D2027" s="197"/>
      <c r="H2027" s="251"/>
    </row>
    <row r="2028" spans="2:8">
      <c r="B2028" s="197"/>
      <c r="D2028" s="197"/>
      <c r="H2028" s="251"/>
    </row>
    <row r="2029" spans="2:8">
      <c r="B2029" s="197"/>
      <c r="D2029" s="197"/>
      <c r="H2029" s="251"/>
    </row>
    <row r="2030" spans="2:8">
      <c r="B2030" s="197"/>
      <c r="D2030" s="197"/>
      <c r="H2030" s="251"/>
    </row>
    <row r="2031" spans="2:8">
      <c r="B2031" s="197"/>
      <c r="D2031" s="197"/>
      <c r="H2031" s="251"/>
    </row>
    <row r="2032" spans="2:8">
      <c r="B2032" s="197"/>
      <c r="D2032" s="197"/>
      <c r="H2032" s="251"/>
    </row>
    <row r="2033" spans="2:8">
      <c r="B2033" s="197"/>
      <c r="D2033" s="197"/>
      <c r="H2033" s="251"/>
    </row>
    <row r="2034" spans="2:8">
      <c r="B2034" s="197"/>
      <c r="D2034" s="197"/>
      <c r="H2034" s="251"/>
    </row>
    <row r="2035" spans="2:8">
      <c r="B2035" s="197"/>
      <c r="D2035" s="197"/>
      <c r="H2035" s="251"/>
    </row>
    <row r="2036" spans="2:8">
      <c r="B2036" s="197"/>
      <c r="D2036" s="197"/>
      <c r="H2036" s="251"/>
    </row>
    <row r="2037" spans="2:8">
      <c r="B2037" s="197"/>
      <c r="D2037" s="197"/>
      <c r="H2037" s="251"/>
    </row>
    <row r="2038" spans="2:8">
      <c r="B2038" s="197"/>
      <c r="D2038" s="197"/>
      <c r="H2038" s="251"/>
    </row>
    <row r="2039" spans="2:8">
      <c r="B2039" s="197"/>
      <c r="D2039" s="197"/>
      <c r="H2039" s="251"/>
    </row>
    <row r="2040" spans="2:8">
      <c r="B2040" s="197"/>
      <c r="D2040" s="197"/>
      <c r="H2040" s="251"/>
    </row>
    <row r="2041" spans="2:8">
      <c r="B2041" s="197"/>
      <c r="D2041" s="197"/>
      <c r="H2041" s="251"/>
    </row>
    <row r="2042" spans="2:8">
      <c r="B2042" s="197"/>
      <c r="D2042" s="197"/>
      <c r="H2042" s="251"/>
    </row>
    <row r="2043" spans="2:8">
      <c r="B2043" s="197"/>
      <c r="D2043" s="197"/>
      <c r="H2043" s="251"/>
    </row>
    <row r="2044" spans="2:8">
      <c r="B2044" s="197"/>
      <c r="D2044" s="197"/>
      <c r="H2044" s="251"/>
    </row>
    <row r="2045" spans="2:8">
      <c r="B2045" s="197"/>
      <c r="D2045" s="197"/>
      <c r="H2045" s="251"/>
    </row>
    <row r="2046" spans="2:8">
      <c r="B2046" s="197"/>
      <c r="D2046" s="197"/>
      <c r="H2046" s="251"/>
    </row>
    <row r="2047" spans="2:8">
      <c r="B2047" s="197"/>
      <c r="D2047" s="197"/>
      <c r="H2047" s="251"/>
    </row>
    <row r="2048" spans="2:8">
      <c r="B2048" s="197"/>
      <c r="D2048" s="197"/>
      <c r="H2048" s="251"/>
    </row>
    <row r="2049" spans="2:8">
      <c r="B2049" s="197"/>
      <c r="D2049" s="197"/>
      <c r="H2049" s="251"/>
    </row>
    <row r="2050" spans="2:8">
      <c r="B2050" s="197"/>
      <c r="D2050" s="197"/>
      <c r="H2050" s="251"/>
    </row>
    <row r="2051" spans="2:8">
      <c r="B2051" s="197"/>
      <c r="D2051" s="197"/>
      <c r="H2051" s="251"/>
    </row>
    <row r="2052" spans="2:8">
      <c r="B2052" s="197"/>
      <c r="D2052" s="197"/>
      <c r="H2052" s="251"/>
    </row>
    <row r="2053" spans="2:8">
      <c r="B2053" s="197"/>
      <c r="D2053" s="197"/>
      <c r="H2053" s="251"/>
    </row>
    <row r="2054" spans="2:8">
      <c r="B2054" s="197"/>
      <c r="D2054" s="197"/>
      <c r="H2054" s="251"/>
    </row>
    <row r="2055" spans="2:8">
      <c r="B2055" s="197"/>
      <c r="D2055" s="197"/>
      <c r="H2055" s="251"/>
    </row>
    <row r="2056" spans="2:8">
      <c r="B2056" s="197"/>
      <c r="D2056" s="197"/>
      <c r="H2056" s="251"/>
    </row>
    <row r="2057" spans="2:8">
      <c r="B2057" s="197"/>
      <c r="D2057" s="197"/>
      <c r="H2057" s="251"/>
    </row>
    <row r="2058" spans="2:8">
      <c r="B2058" s="197"/>
      <c r="D2058" s="197"/>
      <c r="H2058" s="251"/>
    </row>
    <row r="2059" spans="2:8">
      <c r="B2059" s="197"/>
      <c r="D2059" s="197"/>
      <c r="H2059" s="251"/>
    </row>
    <row r="2060" spans="2:8">
      <c r="B2060" s="197"/>
      <c r="D2060" s="197"/>
      <c r="H2060" s="251"/>
    </row>
    <row r="2061" spans="2:8">
      <c r="B2061" s="197"/>
      <c r="D2061" s="197"/>
      <c r="H2061" s="251"/>
    </row>
    <row r="2062" spans="2:8">
      <c r="B2062" s="197"/>
      <c r="D2062" s="197"/>
      <c r="H2062" s="251"/>
    </row>
    <row r="2063" spans="2:8">
      <c r="B2063" s="197"/>
      <c r="D2063" s="197"/>
      <c r="H2063" s="251"/>
    </row>
    <row r="2064" spans="2:8">
      <c r="B2064" s="197"/>
      <c r="D2064" s="197"/>
      <c r="H2064" s="251"/>
    </row>
    <row r="2065" spans="2:8">
      <c r="B2065" s="197"/>
      <c r="D2065" s="197"/>
      <c r="H2065" s="251"/>
    </row>
    <row r="2066" spans="2:8">
      <c r="B2066" s="197"/>
      <c r="D2066" s="197"/>
      <c r="H2066" s="251"/>
    </row>
    <row r="2067" spans="2:8">
      <c r="B2067" s="197"/>
      <c r="D2067" s="197"/>
      <c r="H2067" s="251"/>
    </row>
    <row r="2068" spans="2:8">
      <c r="B2068" s="197"/>
      <c r="D2068" s="197"/>
      <c r="H2068" s="251"/>
    </row>
    <row r="2069" spans="2:8">
      <c r="B2069" s="197"/>
      <c r="D2069" s="197"/>
      <c r="H2069" s="251"/>
    </row>
    <row r="2070" spans="2:8">
      <c r="B2070" s="197"/>
      <c r="D2070" s="197"/>
      <c r="H2070" s="251"/>
    </row>
    <row r="2071" spans="2:8">
      <c r="B2071" s="197"/>
      <c r="D2071" s="197"/>
      <c r="H2071" s="251"/>
    </row>
    <row r="2072" spans="2:8">
      <c r="B2072" s="197"/>
      <c r="D2072" s="197"/>
      <c r="H2072" s="251"/>
    </row>
    <row r="2073" spans="2:8">
      <c r="B2073" s="197"/>
      <c r="D2073" s="197"/>
      <c r="H2073" s="251"/>
    </row>
    <row r="2074" spans="2:8">
      <c r="B2074" s="197"/>
      <c r="D2074" s="197"/>
      <c r="H2074" s="251"/>
    </row>
    <row r="2075" spans="2:8">
      <c r="B2075" s="197"/>
      <c r="D2075" s="197"/>
      <c r="H2075" s="251"/>
    </row>
    <row r="2076" spans="2:8">
      <c r="B2076" s="197"/>
      <c r="D2076" s="197"/>
      <c r="H2076" s="251"/>
    </row>
    <row r="2077" spans="2:8">
      <c r="B2077" s="197"/>
      <c r="D2077" s="197"/>
      <c r="H2077" s="251"/>
    </row>
    <row r="2078" spans="2:8">
      <c r="B2078" s="197"/>
      <c r="D2078" s="197"/>
      <c r="H2078" s="251"/>
    </row>
    <row r="2079" spans="2:8">
      <c r="B2079" s="197"/>
      <c r="D2079" s="197"/>
      <c r="H2079" s="251"/>
    </row>
    <row r="2080" spans="2:8">
      <c r="B2080" s="197"/>
      <c r="D2080" s="197"/>
      <c r="H2080" s="251"/>
    </row>
    <row r="2081" spans="2:8">
      <c r="B2081" s="197"/>
      <c r="D2081" s="197"/>
      <c r="F2081" s="225"/>
      <c r="H2081" s="251"/>
    </row>
    <row r="2082" spans="2:8">
      <c r="B2082" s="197"/>
      <c r="D2082" s="197"/>
      <c r="H2082" s="251"/>
    </row>
    <row r="2083" spans="2:8">
      <c r="B2083" s="197"/>
      <c r="D2083" s="197"/>
      <c r="H2083" s="251"/>
    </row>
    <row r="2084" spans="2:8">
      <c r="B2084" s="197"/>
      <c r="D2084" s="197"/>
      <c r="F2084" s="225"/>
      <c r="H2084" s="251"/>
    </row>
    <row r="2085" spans="2:8">
      <c r="B2085" s="197"/>
      <c r="D2085" s="197"/>
      <c r="H2085" s="251"/>
    </row>
    <row r="2086" spans="2:8">
      <c r="B2086" s="197"/>
      <c r="D2086" s="197"/>
      <c r="H2086" s="251"/>
    </row>
    <row r="2087" spans="2:8">
      <c r="B2087" s="197"/>
      <c r="D2087" s="197"/>
      <c r="F2087" s="225"/>
      <c r="H2087" s="251"/>
    </row>
    <row r="2088" spans="2:8">
      <c r="B2088" s="197"/>
      <c r="D2088" s="197"/>
      <c r="H2088" s="251"/>
    </row>
    <row r="2089" spans="2:8">
      <c r="B2089" s="197"/>
      <c r="D2089" s="197"/>
      <c r="H2089" s="251"/>
    </row>
    <row r="2090" spans="2:8">
      <c r="B2090" s="197"/>
      <c r="D2090" s="197"/>
      <c r="H2090" s="251"/>
    </row>
    <row r="2091" spans="2:8">
      <c r="B2091" s="197"/>
      <c r="D2091" s="197"/>
      <c r="H2091" s="251"/>
    </row>
    <row r="2092" spans="2:8">
      <c r="B2092" s="197"/>
      <c r="D2092" s="197"/>
      <c r="H2092" s="251"/>
    </row>
    <row r="2093" spans="2:8">
      <c r="B2093" s="197"/>
      <c r="D2093" s="197"/>
      <c r="H2093" s="251"/>
    </row>
    <row r="2094" spans="2:8">
      <c r="B2094" s="197"/>
      <c r="D2094" s="197"/>
      <c r="H2094" s="251"/>
    </row>
    <row r="2095" spans="2:8">
      <c r="B2095" s="197"/>
      <c r="D2095" s="197"/>
      <c r="F2095" s="225"/>
      <c r="H2095" s="251"/>
    </row>
    <row r="2096" spans="2:8">
      <c r="B2096" s="197"/>
      <c r="D2096" s="197"/>
      <c r="H2096" s="251"/>
    </row>
    <row r="2097" spans="2:9">
      <c r="B2097" s="197"/>
      <c r="D2097" s="197"/>
      <c r="H2097" s="251"/>
    </row>
    <row r="2098" spans="2:9">
      <c r="B2098" s="197"/>
      <c r="D2098" s="197"/>
      <c r="H2098" s="251"/>
    </row>
    <row r="2099" spans="2:9">
      <c r="B2099" s="197"/>
      <c r="D2099" s="197"/>
      <c r="H2099" s="251"/>
    </row>
    <row r="2100" spans="2:9">
      <c r="B2100" s="197"/>
      <c r="D2100" s="197"/>
      <c r="H2100" s="251"/>
    </row>
    <row r="2101" spans="2:9">
      <c r="B2101" s="197"/>
      <c r="D2101" s="197"/>
      <c r="H2101" s="251"/>
    </row>
    <row r="2102" spans="2:9">
      <c r="B2102" s="197"/>
      <c r="D2102" s="197"/>
      <c r="H2102" s="251"/>
    </row>
    <row r="2103" spans="2:9">
      <c r="B2103" s="197"/>
      <c r="D2103" s="197"/>
      <c r="H2103" s="251"/>
    </row>
    <row r="2104" spans="2:9">
      <c r="B2104" s="197"/>
      <c r="D2104" s="197"/>
      <c r="H2104" s="251"/>
    </row>
    <row r="2105" spans="2:9">
      <c r="B2105" s="197"/>
      <c r="D2105" s="197"/>
      <c r="H2105" s="251"/>
    </row>
    <row r="2106" spans="2:9">
      <c r="B2106" s="197"/>
      <c r="D2106" s="197"/>
      <c r="H2106" s="251"/>
    </row>
    <row r="2107" spans="2:9">
      <c r="B2107" s="197"/>
      <c r="D2107" s="197"/>
      <c r="H2107" s="251"/>
    </row>
    <row r="2111" spans="2:9">
      <c r="B2111" s="197"/>
      <c r="D2111" s="197"/>
      <c r="H2111" s="254"/>
      <c r="I2111" s="70"/>
    </row>
    <row r="2112" spans="2:9">
      <c r="B2112" s="197"/>
      <c r="D2112" s="197"/>
      <c r="H2112" s="251"/>
    </row>
    <row r="2113" spans="2:8">
      <c r="B2113" s="197"/>
      <c r="D2113" s="197"/>
      <c r="H2113" s="251"/>
    </row>
    <row r="2114" spans="2:8">
      <c r="B2114" s="197"/>
      <c r="D2114" s="197"/>
      <c r="H2114" s="251"/>
    </row>
    <row r="2115" spans="2:8">
      <c r="B2115" s="197"/>
      <c r="D2115" s="197"/>
      <c r="F2115" s="225"/>
      <c r="H2115" s="251"/>
    </row>
    <row r="2116" spans="2:8">
      <c r="B2116" s="197"/>
      <c r="D2116" s="197"/>
      <c r="F2116" s="225"/>
      <c r="H2116" s="251"/>
    </row>
    <row r="2117" spans="2:8">
      <c r="B2117" s="197"/>
      <c r="D2117" s="197"/>
      <c r="F2117" s="225"/>
      <c r="H2117" s="251"/>
    </row>
    <row r="2118" spans="2:8">
      <c r="B2118" s="197"/>
      <c r="D2118" s="197"/>
      <c r="F2118" s="225"/>
      <c r="H2118" s="251"/>
    </row>
    <row r="2119" spans="2:8">
      <c r="B2119" s="197"/>
      <c r="D2119" s="197"/>
      <c r="F2119" s="225"/>
      <c r="H2119" s="251"/>
    </row>
    <row r="2120" spans="2:8">
      <c r="B2120" s="197"/>
      <c r="D2120" s="197"/>
      <c r="F2120" s="225"/>
      <c r="H2120" s="251"/>
    </row>
    <row r="2121" spans="2:8">
      <c r="B2121" s="197"/>
      <c r="D2121" s="197"/>
      <c r="F2121" s="225"/>
      <c r="H2121" s="251"/>
    </row>
    <row r="2122" spans="2:8">
      <c r="B2122" s="197"/>
      <c r="D2122" s="197"/>
      <c r="F2122" s="225"/>
      <c r="H2122" s="251"/>
    </row>
    <row r="2123" spans="2:8">
      <c r="B2123" s="197"/>
      <c r="D2123" s="197"/>
      <c r="F2123" s="225"/>
      <c r="H2123" s="251"/>
    </row>
    <row r="2124" spans="2:8">
      <c r="B2124" s="197"/>
      <c r="D2124" s="197"/>
      <c r="F2124" s="225"/>
      <c r="H2124" s="251"/>
    </row>
    <row r="2125" spans="2:8">
      <c r="B2125" s="197"/>
      <c r="D2125" s="197"/>
      <c r="F2125" s="225"/>
      <c r="H2125" s="251"/>
    </row>
    <row r="2126" spans="2:8">
      <c r="B2126" s="197"/>
      <c r="D2126" s="197"/>
      <c r="F2126" s="225"/>
      <c r="H2126" s="251"/>
    </row>
    <row r="2127" spans="2:8">
      <c r="B2127" s="197"/>
      <c r="D2127" s="197"/>
      <c r="F2127" s="225"/>
      <c r="H2127" s="251"/>
    </row>
    <row r="2128" spans="2:8">
      <c r="B2128" s="197"/>
      <c r="D2128" s="197"/>
      <c r="H2128" s="251"/>
    </row>
    <row r="2129" spans="2:9">
      <c r="B2129" s="197"/>
      <c r="D2129" s="197"/>
      <c r="H2129" s="251"/>
    </row>
    <row r="2130" spans="2:9">
      <c r="B2130" s="197"/>
      <c r="D2130" s="197"/>
      <c r="H2130" s="251"/>
    </row>
    <row r="2131" spans="2:9">
      <c r="B2131" s="197"/>
      <c r="D2131" s="197"/>
      <c r="H2131" s="251"/>
    </row>
    <row r="2132" spans="2:9">
      <c r="B2132" s="197"/>
      <c r="D2132" s="197"/>
      <c r="H2132" s="254"/>
      <c r="I2132" s="70"/>
    </row>
    <row r="2133" spans="2:9">
      <c r="B2133" s="197"/>
      <c r="D2133" s="197"/>
      <c r="H2133" s="251"/>
    </row>
    <row r="2134" spans="2:9">
      <c r="B2134" s="197"/>
      <c r="D2134" s="197"/>
      <c r="H2134" s="251"/>
    </row>
    <row r="2135" spans="2:9">
      <c r="B2135" s="197"/>
      <c r="D2135" s="197"/>
      <c r="H2135" s="251"/>
    </row>
    <row r="2136" spans="2:9">
      <c r="B2136" s="197"/>
      <c r="D2136" s="197"/>
      <c r="H2136" s="251"/>
    </row>
    <row r="2137" spans="2:9">
      <c r="B2137" s="197"/>
      <c r="D2137" s="197"/>
      <c r="H2137" s="251"/>
    </row>
    <row r="2138" spans="2:9">
      <c r="B2138" s="197"/>
      <c r="D2138" s="197"/>
      <c r="H2138" s="251"/>
    </row>
    <row r="2139" spans="2:9">
      <c r="B2139" s="197"/>
      <c r="D2139" s="197"/>
      <c r="H2139" s="251"/>
    </row>
    <row r="2140" spans="2:9">
      <c r="B2140" s="197"/>
      <c r="D2140" s="197"/>
      <c r="H2140" s="251"/>
    </row>
    <row r="2141" spans="2:9">
      <c r="B2141" s="197"/>
      <c r="D2141" s="197"/>
      <c r="H2141" s="251"/>
    </row>
    <row r="2142" spans="2:9">
      <c r="B2142" s="197"/>
      <c r="D2142" s="197"/>
      <c r="H2142" s="251"/>
    </row>
    <row r="2143" spans="2:9">
      <c r="B2143" s="197"/>
      <c r="D2143" s="197"/>
      <c r="H2143" s="251"/>
    </row>
    <row r="2144" spans="2:9">
      <c r="B2144" s="197"/>
      <c r="D2144" s="197"/>
      <c r="H2144" s="254"/>
      <c r="I2144" s="70"/>
    </row>
    <row r="2145" spans="2:8">
      <c r="B2145" s="197"/>
      <c r="D2145" s="197"/>
      <c r="H2145" s="251"/>
    </row>
    <row r="2146" spans="2:8">
      <c r="B2146" s="197"/>
      <c r="D2146" s="197"/>
      <c r="H2146" s="251"/>
    </row>
    <row r="2147" spans="2:8">
      <c r="B2147" s="197"/>
      <c r="D2147" s="197"/>
      <c r="H2147" s="251"/>
    </row>
    <row r="2148" spans="2:8">
      <c r="B2148" s="197"/>
      <c r="D2148" s="197"/>
      <c r="H2148" s="251"/>
    </row>
    <row r="2149" spans="2:8">
      <c r="B2149" s="197"/>
      <c r="D2149" s="197"/>
      <c r="H2149" s="251"/>
    </row>
    <row r="2150" spans="2:8">
      <c r="B2150" s="197"/>
      <c r="D2150" s="197"/>
      <c r="H2150" s="251"/>
    </row>
    <row r="2151" spans="2:8">
      <c r="B2151" s="197"/>
      <c r="D2151" s="197"/>
      <c r="H2151" s="251"/>
    </row>
    <row r="2152" spans="2:8">
      <c r="B2152" s="197"/>
      <c r="D2152" s="197"/>
      <c r="H2152" s="251"/>
    </row>
    <row r="2153" spans="2:8">
      <c r="B2153" s="197"/>
      <c r="D2153" s="197"/>
      <c r="H2153" s="251"/>
    </row>
    <row r="2154" spans="2:8">
      <c r="B2154" s="197"/>
      <c r="D2154" s="197"/>
      <c r="H2154" s="251"/>
    </row>
    <row r="2155" spans="2:8">
      <c r="B2155" s="197"/>
      <c r="D2155" s="197"/>
      <c r="F2155" s="225"/>
      <c r="H2155" s="251"/>
    </row>
    <row r="2156" spans="2:8">
      <c r="B2156" s="197"/>
      <c r="D2156" s="197"/>
      <c r="H2156" s="251"/>
    </row>
    <row r="2157" spans="2:8">
      <c r="B2157" s="197"/>
      <c r="D2157" s="197"/>
      <c r="H2157" s="251"/>
    </row>
    <row r="2158" spans="2:8">
      <c r="B2158" s="197"/>
      <c r="D2158" s="197"/>
      <c r="H2158" s="251"/>
    </row>
    <row r="2159" spans="2:8">
      <c r="B2159" s="197"/>
      <c r="D2159" s="197"/>
      <c r="H2159" s="251"/>
    </row>
    <row r="2160" spans="2:8">
      <c r="B2160" s="197"/>
      <c r="D2160" s="197"/>
      <c r="H2160" s="251"/>
    </row>
    <row r="2161" spans="2:8">
      <c r="B2161" s="197"/>
      <c r="D2161" s="197"/>
      <c r="H2161" s="251"/>
    </row>
    <row r="2162" spans="2:8">
      <c r="B2162" s="197"/>
      <c r="D2162" s="197"/>
      <c r="H2162" s="251"/>
    </row>
    <row r="2163" spans="2:8">
      <c r="B2163" s="197"/>
      <c r="D2163" s="197"/>
      <c r="H2163" s="251"/>
    </row>
    <row r="2164" spans="2:8">
      <c r="B2164" s="197"/>
      <c r="D2164" s="197"/>
      <c r="H2164" s="251"/>
    </row>
    <row r="2165" spans="2:8">
      <c r="B2165" s="197"/>
      <c r="D2165" s="197"/>
      <c r="H2165" s="251"/>
    </row>
    <row r="2166" spans="2:8">
      <c r="B2166" s="197"/>
      <c r="D2166" s="197"/>
      <c r="F2166" s="225"/>
      <c r="H2166" s="251"/>
    </row>
    <row r="2167" spans="2:8">
      <c r="B2167" s="197"/>
      <c r="D2167" s="197"/>
      <c r="H2167" s="251"/>
    </row>
    <row r="2168" spans="2:8">
      <c r="B2168" s="197"/>
      <c r="D2168" s="197"/>
      <c r="H2168" s="251"/>
    </row>
    <row r="2169" spans="2:8">
      <c r="B2169" s="197"/>
      <c r="D2169" s="197"/>
      <c r="F2169" s="225"/>
      <c r="H2169" s="251"/>
    </row>
    <row r="2170" spans="2:8">
      <c r="B2170" s="197"/>
      <c r="D2170" s="197"/>
      <c r="H2170" s="251"/>
    </row>
    <row r="2171" spans="2:8">
      <c r="B2171" s="197"/>
      <c r="D2171" s="197"/>
      <c r="H2171" s="251"/>
    </row>
    <row r="2172" spans="2:8">
      <c r="B2172" s="197"/>
      <c r="D2172" s="197"/>
      <c r="F2172" s="225"/>
      <c r="H2172" s="251"/>
    </row>
    <row r="2173" spans="2:8">
      <c r="B2173" s="197"/>
      <c r="D2173" s="197"/>
      <c r="H2173" s="251"/>
    </row>
    <row r="2174" spans="2:8">
      <c r="B2174" s="197"/>
      <c r="D2174" s="197"/>
      <c r="H2174" s="251"/>
    </row>
    <row r="2175" spans="2:8">
      <c r="B2175" s="197"/>
      <c r="D2175" s="197"/>
      <c r="H2175" s="251"/>
    </row>
    <row r="2176" spans="2:8">
      <c r="B2176" s="197"/>
      <c r="D2176" s="197"/>
      <c r="H2176" s="251"/>
    </row>
  </sheetData>
  <mergeCells count="3">
    <mergeCell ref="B2:I2"/>
    <mergeCell ref="B3:I3"/>
    <mergeCell ref="B7:G7"/>
  </mergeCells>
  <pageMargins left="0.70866141732283472" right="0.70866141732283472" top="0.74803149606299213" bottom="0.74803149606299213" header="0.31496062992125984" footer="0.31496062992125984"/>
  <pageSetup scale="60" orientation="portrait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RESUMEN DE INGRESO </vt:lpstr>
      <vt:lpstr>INGRESOS </vt:lpstr>
      <vt:lpstr>RESUMEN DE EGRESOS </vt:lpstr>
      <vt:lpstr>EGRESOS </vt:lpstr>
      <vt:lpstr>'EGRESOS '!Títulos_a_imprimir</vt:lpstr>
      <vt:lpstr>'INGRESOS '!Títulos_a_imprimir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cp:lastPrinted>2018-01-19T18:08:20Z</cp:lastPrinted>
  <dcterms:created xsi:type="dcterms:W3CDTF">2017-11-23T17:11:45Z</dcterms:created>
  <dcterms:modified xsi:type="dcterms:W3CDTF">2018-01-19T20:01:18Z</dcterms:modified>
</cp:coreProperties>
</file>